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ctesamc.sharepoint.com/sites/NAAC-PAC/Shared Documents/General/POs &amp; COs/Attainment of POs/"/>
    </mc:Choice>
  </mc:AlternateContent>
  <xr:revisionPtr revIDLastSave="304" documentId="13_ncr:1_{146FCD46-7E47-493E-AA3D-54B7D2BCE523}" xr6:coauthVersionLast="47" xr6:coauthVersionMax="47" xr10:uidLastSave="{F7CFAFBB-7FBD-4BF7-A89A-51F99E8305C1}"/>
  <bookViews>
    <workbookView xWindow="-120" yWindow="-120" windowWidth="29040" windowHeight="15720" activeTab="3" xr2:uid="{00000000-000D-0000-FFFF-FFFF00000000}"/>
  </bookViews>
  <sheets>
    <sheet name="POCO_CTES" sheetId="12" r:id="rId1"/>
    <sheet name="AY 19-20" sheetId="19" r:id="rId2"/>
    <sheet name="AY 20-21" sheetId="14" r:id="rId3"/>
    <sheet name="AY 21-22" sheetId="17" r:id="rId4"/>
    <sheet name="AY 22-23" sheetId="18" r:id="rId5"/>
  </sheets>
  <definedNames>
    <definedName name="_xlnm.Print_Area" localSheetId="1">'AY 19-20'!$A$1:$Q$115</definedName>
    <definedName name="_xlnm.Print_Area" localSheetId="3">'AY 21-22'!$A$1:$Q$151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6" i="18" l="1"/>
  <c r="O113" i="19"/>
  <c r="M113" i="19"/>
  <c r="K113" i="19"/>
  <c r="I113" i="19"/>
  <c r="G113" i="19"/>
  <c r="E113" i="19"/>
  <c r="C113" i="19"/>
  <c r="O112" i="19"/>
  <c r="M112" i="19"/>
  <c r="K112" i="19"/>
  <c r="I112" i="19"/>
  <c r="G112" i="19"/>
  <c r="E112" i="19"/>
  <c r="C112" i="19"/>
  <c r="O111" i="19"/>
  <c r="M111" i="19"/>
  <c r="K111" i="19"/>
  <c r="I111" i="19"/>
  <c r="G111" i="19"/>
  <c r="E111" i="19"/>
  <c r="C111" i="19"/>
  <c r="O110" i="19"/>
  <c r="M110" i="19"/>
  <c r="K110" i="19"/>
  <c r="I110" i="19"/>
  <c r="G110" i="19"/>
  <c r="E110" i="19"/>
  <c r="C110" i="19"/>
  <c r="O109" i="19"/>
  <c r="M109" i="19"/>
  <c r="K109" i="19"/>
  <c r="I109" i="19"/>
  <c r="G109" i="19"/>
  <c r="E109" i="19"/>
  <c r="C109" i="19"/>
  <c r="O108" i="19"/>
  <c r="M108" i="19"/>
  <c r="K108" i="19"/>
  <c r="I108" i="19"/>
  <c r="G108" i="19"/>
  <c r="E108" i="19"/>
  <c r="C108" i="19"/>
  <c r="O107" i="19"/>
  <c r="M107" i="19"/>
  <c r="K107" i="19"/>
  <c r="I107" i="19"/>
  <c r="G107" i="19"/>
  <c r="E107" i="19"/>
  <c r="C107" i="19"/>
  <c r="O106" i="19"/>
  <c r="M106" i="19"/>
  <c r="K106" i="19"/>
  <c r="I106" i="19"/>
  <c r="G106" i="19"/>
  <c r="E106" i="19"/>
  <c r="C106" i="19"/>
  <c r="O113" i="17"/>
  <c r="M113" i="17"/>
  <c r="K113" i="17"/>
  <c r="I113" i="17"/>
  <c r="G113" i="17"/>
  <c r="E113" i="17"/>
  <c r="C113" i="17"/>
  <c r="O112" i="17"/>
  <c r="M112" i="17"/>
  <c r="K112" i="17"/>
  <c r="I112" i="17"/>
  <c r="G112" i="17"/>
  <c r="E112" i="17"/>
  <c r="C112" i="17"/>
  <c r="O111" i="17"/>
  <c r="M111" i="17"/>
  <c r="K111" i="17"/>
  <c r="I111" i="17"/>
  <c r="G111" i="17"/>
  <c r="E111" i="17"/>
  <c r="C111" i="17"/>
  <c r="O110" i="17"/>
  <c r="M110" i="17"/>
  <c r="K110" i="17"/>
  <c r="I110" i="17"/>
  <c r="G110" i="17"/>
  <c r="E110" i="17"/>
  <c r="C110" i="17"/>
  <c r="O109" i="17"/>
  <c r="M109" i="17"/>
  <c r="K109" i="17"/>
  <c r="I109" i="17"/>
  <c r="G109" i="17"/>
  <c r="E109" i="17"/>
  <c r="C109" i="17"/>
  <c r="O108" i="17"/>
  <c r="M108" i="17"/>
  <c r="K108" i="17"/>
  <c r="I108" i="17"/>
  <c r="G108" i="17"/>
  <c r="E108" i="17"/>
  <c r="C108" i="17"/>
  <c r="O107" i="17"/>
  <c r="M107" i="17"/>
  <c r="K107" i="17"/>
  <c r="I107" i="17"/>
  <c r="G107" i="17"/>
  <c r="E107" i="17"/>
  <c r="O106" i="17"/>
  <c r="M106" i="17"/>
  <c r="K106" i="17"/>
  <c r="I106" i="17"/>
  <c r="G106" i="17"/>
  <c r="E106" i="17"/>
  <c r="C107" i="17"/>
  <c r="C106" i="17"/>
  <c r="O115" i="18"/>
  <c r="M115" i="18"/>
  <c r="K115" i="18"/>
  <c r="I115" i="18"/>
  <c r="G115" i="18"/>
  <c r="E115" i="18"/>
  <c r="C115" i="18"/>
  <c r="O114" i="18"/>
  <c r="M114" i="18"/>
  <c r="K114" i="18"/>
  <c r="I114" i="18"/>
  <c r="G114" i="18"/>
  <c r="E114" i="18"/>
  <c r="C114" i="18"/>
  <c r="O113" i="18"/>
  <c r="M113" i="18"/>
  <c r="K113" i="18"/>
  <c r="I113" i="18"/>
  <c r="G113" i="18"/>
  <c r="E113" i="18"/>
  <c r="C113" i="18"/>
  <c r="O112" i="18"/>
  <c r="M112" i="18"/>
  <c r="K112" i="18"/>
  <c r="I112" i="18"/>
  <c r="G112" i="18"/>
  <c r="E112" i="18"/>
  <c r="C112" i="18"/>
  <c r="O111" i="18"/>
  <c r="M111" i="18"/>
  <c r="K111" i="18"/>
  <c r="I111" i="18"/>
  <c r="G111" i="18"/>
  <c r="E111" i="18"/>
  <c r="C111" i="18"/>
  <c r="O110" i="18"/>
  <c r="M110" i="18"/>
  <c r="K110" i="18"/>
  <c r="I110" i="18"/>
  <c r="G110" i="18"/>
  <c r="E110" i="18"/>
  <c r="C110" i="18"/>
  <c r="O109" i="18"/>
  <c r="M109" i="18"/>
  <c r="K109" i="18"/>
  <c r="I109" i="18"/>
  <c r="G109" i="18"/>
  <c r="E109" i="18"/>
  <c r="C109" i="18"/>
  <c r="O108" i="18"/>
  <c r="M108" i="18"/>
  <c r="K108" i="18"/>
  <c r="I108" i="18"/>
  <c r="G108" i="18"/>
  <c r="E108" i="18"/>
  <c r="C108" i="18"/>
  <c r="G114" i="19"/>
  <c r="G115" i="19" s="1"/>
  <c r="O114" i="19"/>
  <c r="O115" i="19" s="1"/>
  <c r="P99" i="19"/>
  <c r="N99" i="19"/>
  <c r="L99" i="19"/>
  <c r="J99" i="19"/>
  <c r="H99" i="19"/>
  <c r="F99" i="19"/>
  <c r="D99" i="19"/>
  <c r="P98" i="19"/>
  <c r="N98" i="19"/>
  <c r="L98" i="19"/>
  <c r="J98" i="19"/>
  <c r="H98" i="19"/>
  <c r="F98" i="19"/>
  <c r="D98" i="19"/>
  <c r="P97" i="19"/>
  <c r="N97" i="19"/>
  <c r="L97" i="19"/>
  <c r="J97" i="19"/>
  <c r="H97" i="19"/>
  <c r="F97" i="19"/>
  <c r="D97" i="19"/>
  <c r="P96" i="19"/>
  <c r="N96" i="19"/>
  <c r="L96" i="19"/>
  <c r="J96" i="19"/>
  <c r="H96" i="19"/>
  <c r="F96" i="19"/>
  <c r="D96" i="19"/>
  <c r="P95" i="19"/>
  <c r="N95" i="19"/>
  <c r="L95" i="19"/>
  <c r="J95" i="19"/>
  <c r="H95" i="19"/>
  <c r="F95" i="19"/>
  <c r="D95" i="19"/>
  <c r="P94" i="19"/>
  <c r="N94" i="19"/>
  <c r="L94" i="19"/>
  <c r="J94" i="19"/>
  <c r="H94" i="19"/>
  <c r="F94" i="19"/>
  <c r="D94" i="19"/>
  <c r="P93" i="19"/>
  <c r="N93" i="19"/>
  <c r="L93" i="19"/>
  <c r="J93" i="19"/>
  <c r="H93" i="19"/>
  <c r="F93" i="19"/>
  <c r="D93" i="19"/>
  <c r="P92" i="19"/>
  <c r="N92" i="19"/>
  <c r="L92" i="19"/>
  <c r="J92" i="19"/>
  <c r="H92" i="19"/>
  <c r="F92" i="19"/>
  <c r="D92" i="19"/>
  <c r="P91" i="19"/>
  <c r="N91" i="19"/>
  <c r="L91" i="19"/>
  <c r="J91" i="19"/>
  <c r="H91" i="19"/>
  <c r="F91" i="19"/>
  <c r="D91" i="19"/>
  <c r="P90" i="19"/>
  <c r="N90" i="19"/>
  <c r="L90" i="19"/>
  <c r="J90" i="19"/>
  <c r="H90" i="19"/>
  <c r="F90" i="19"/>
  <c r="D90" i="19"/>
  <c r="P89" i="19"/>
  <c r="N89" i="19"/>
  <c r="L89" i="19"/>
  <c r="J89" i="19"/>
  <c r="H89" i="19"/>
  <c r="F89" i="19"/>
  <c r="D89" i="19"/>
  <c r="P88" i="19"/>
  <c r="N88" i="19"/>
  <c r="L88" i="19"/>
  <c r="J88" i="19"/>
  <c r="H88" i="19"/>
  <c r="F88" i="19"/>
  <c r="D88" i="19"/>
  <c r="P87" i="19"/>
  <c r="N87" i="19"/>
  <c r="L87" i="19"/>
  <c r="J87" i="19"/>
  <c r="H87" i="19"/>
  <c r="F87" i="19"/>
  <c r="D87" i="19"/>
  <c r="P86" i="19"/>
  <c r="N86" i="19"/>
  <c r="L86" i="19"/>
  <c r="J86" i="19"/>
  <c r="H86" i="19"/>
  <c r="F86" i="19"/>
  <c r="D86" i="19"/>
  <c r="P85" i="19"/>
  <c r="N85" i="19"/>
  <c r="L85" i="19"/>
  <c r="J85" i="19"/>
  <c r="H85" i="19"/>
  <c r="F85" i="19"/>
  <c r="D85" i="19"/>
  <c r="P84" i="19"/>
  <c r="P104" i="19" s="1"/>
  <c r="P105" i="19" s="1"/>
  <c r="N84" i="19"/>
  <c r="N104" i="19" s="1"/>
  <c r="N105" i="19" s="1"/>
  <c r="L84" i="19"/>
  <c r="L104" i="19" s="1"/>
  <c r="L105" i="19" s="1"/>
  <c r="J84" i="19"/>
  <c r="J104" i="19" s="1"/>
  <c r="J105" i="19" s="1"/>
  <c r="H84" i="19"/>
  <c r="H104" i="19" s="1"/>
  <c r="H105" i="19" s="1"/>
  <c r="F84" i="19"/>
  <c r="F104" i="19" s="1"/>
  <c r="F105" i="19" s="1"/>
  <c r="D84" i="19"/>
  <c r="P27" i="19"/>
  <c r="N27" i="19"/>
  <c r="L27" i="19"/>
  <c r="J27" i="19"/>
  <c r="H27" i="19"/>
  <c r="F27" i="19"/>
  <c r="D27" i="19"/>
  <c r="P26" i="19"/>
  <c r="N26" i="19"/>
  <c r="L26" i="19"/>
  <c r="J26" i="19"/>
  <c r="H26" i="19"/>
  <c r="F26" i="19"/>
  <c r="D26" i="19"/>
  <c r="P25" i="19"/>
  <c r="N25" i="19"/>
  <c r="L25" i="19"/>
  <c r="J25" i="19"/>
  <c r="H25" i="19"/>
  <c r="F25" i="19"/>
  <c r="D25" i="19"/>
  <c r="P24" i="19"/>
  <c r="N24" i="19"/>
  <c r="L24" i="19"/>
  <c r="J24" i="19"/>
  <c r="H24" i="19"/>
  <c r="F24" i="19"/>
  <c r="D24" i="19"/>
  <c r="P23" i="19"/>
  <c r="N23" i="19"/>
  <c r="L23" i="19"/>
  <c r="J23" i="19"/>
  <c r="H23" i="19"/>
  <c r="F23" i="19"/>
  <c r="D23" i="19"/>
  <c r="P22" i="19"/>
  <c r="N22" i="19"/>
  <c r="L22" i="19"/>
  <c r="J22" i="19"/>
  <c r="H22" i="19"/>
  <c r="F22" i="19"/>
  <c r="D22" i="19"/>
  <c r="P21" i="19"/>
  <c r="N21" i="19"/>
  <c r="L21" i="19"/>
  <c r="J21" i="19"/>
  <c r="H21" i="19"/>
  <c r="F21" i="19"/>
  <c r="D21" i="19"/>
  <c r="P20" i="19"/>
  <c r="N20" i="19"/>
  <c r="L20" i="19"/>
  <c r="J20" i="19"/>
  <c r="H20" i="19"/>
  <c r="F20" i="19"/>
  <c r="D20" i="19"/>
  <c r="P19" i="19"/>
  <c r="N19" i="19"/>
  <c r="L19" i="19"/>
  <c r="J19" i="19"/>
  <c r="H19" i="19"/>
  <c r="F19" i="19"/>
  <c r="D19" i="19"/>
  <c r="P18" i="19"/>
  <c r="N18" i="19"/>
  <c r="L18" i="19"/>
  <c r="J18" i="19"/>
  <c r="H18" i="19"/>
  <c r="F18" i="19"/>
  <c r="D18" i="19"/>
  <c r="P17" i="19"/>
  <c r="N17" i="19"/>
  <c r="L17" i="19"/>
  <c r="J17" i="19"/>
  <c r="H17" i="19"/>
  <c r="F17" i="19"/>
  <c r="D17" i="19"/>
  <c r="P16" i="19"/>
  <c r="N16" i="19"/>
  <c r="L16" i="19"/>
  <c r="J16" i="19"/>
  <c r="H16" i="19"/>
  <c r="F16" i="19"/>
  <c r="D16" i="19"/>
  <c r="P15" i="19"/>
  <c r="N15" i="19"/>
  <c r="L15" i="19"/>
  <c r="J15" i="19"/>
  <c r="J32" i="19" s="1"/>
  <c r="J33" i="19" s="1"/>
  <c r="H15" i="19"/>
  <c r="F15" i="19"/>
  <c r="D15" i="19"/>
  <c r="P14" i="19"/>
  <c r="N14" i="19"/>
  <c r="L14" i="19"/>
  <c r="J14" i="19"/>
  <c r="H14" i="19"/>
  <c r="H32" i="19" s="1"/>
  <c r="H33" i="19" s="1"/>
  <c r="F14" i="19"/>
  <c r="D14" i="19"/>
  <c r="P13" i="19"/>
  <c r="N13" i="19"/>
  <c r="L13" i="19"/>
  <c r="J13" i="19"/>
  <c r="H13" i="19"/>
  <c r="F13" i="19"/>
  <c r="D13" i="19"/>
  <c r="P12" i="19"/>
  <c r="N12" i="19"/>
  <c r="L12" i="19"/>
  <c r="L32" i="19" s="1"/>
  <c r="L33" i="19" s="1"/>
  <c r="J12" i="19"/>
  <c r="H12" i="19"/>
  <c r="F12" i="19"/>
  <c r="D12" i="19"/>
  <c r="D32" i="19" s="1"/>
  <c r="D33" i="19" s="1"/>
  <c r="G150" i="19"/>
  <c r="G151" i="19" s="1"/>
  <c r="E150" i="19"/>
  <c r="E151" i="19" s="1"/>
  <c r="C150" i="19"/>
  <c r="C151" i="19" s="1"/>
  <c r="G149" i="19"/>
  <c r="E149" i="19"/>
  <c r="C149" i="19"/>
  <c r="G148" i="19"/>
  <c r="E148" i="19"/>
  <c r="C148" i="19"/>
  <c r="G147" i="19"/>
  <c r="E147" i="19"/>
  <c r="C147" i="19"/>
  <c r="G146" i="19"/>
  <c r="E146" i="19"/>
  <c r="C146" i="19"/>
  <c r="G145" i="19"/>
  <c r="E145" i="19"/>
  <c r="C145" i="19"/>
  <c r="G144" i="19"/>
  <c r="E144" i="19"/>
  <c r="C144" i="19"/>
  <c r="G143" i="19"/>
  <c r="E143" i="19"/>
  <c r="C143" i="19"/>
  <c r="G142" i="19"/>
  <c r="E142" i="19"/>
  <c r="C142" i="19"/>
  <c r="D140" i="19"/>
  <c r="D141" i="19" s="1"/>
  <c r="F140" i="19"/>
  <c r="F141" i="19" s="1"/>
  <c r="M114" i="19"/>
  <c r="M115" i="19" s="1"/>
  <c r="K114" i="19"/>
  <c r="K115" i="19" s="1"/>
  <c r="I114" i="19"/>
  <c r="I115" i="19" s="1"/>
  <c r="E114" i="19"/>
  <c r="E115" i="19" s="1"/>
  <c r="C114" i="19"/>
  <c r="C115" i="19" s="1"/>
  <c r="O78" i="19"/>
  <c r="O79" i="19" s="1"/>
  <c r="M78" i="19"/>
  <c r="M79" i="19" s="1"/>
  <c r="K78" i="19"/>
  <c r="K79" i="19" s="1"/>
  <c r="I78" i="19"/>
  <c r="I79" i="19" s="1"/>
  <c r="G78" i="19"/>
  <c r="G79" i="19" s="1"/>
  <c r="E78" i="19"/>
  <c r="E79" i="19" s="1"/>
  <c r="C78" i="19"/>
  <c r="C79" i="19" s="1"/>
  <c r="O77" i="19"/>
  <c r="M77" i="19"/>
  <c r="K77" i="19"/>
  <c r="I77" i="19"/>
  <c r="G77" i="19"/>
  <c r="E77" i="19"/>
  <c r="C77" i="19"/>
  <c r="O76" i="19"/>
  <c r="M76" i="19"/>
  <c r="K76" i="19"/>
  <c r="I76" i="19"/>
  <c r="G76" i="19"/>
  <c r="E76" i="19"/>
  <c r="C76" i="19"/>
  <c r="O75" i="19"/>
  <c r="M75" i="19"/>
  <c r="K75" i="19"/>
  <c r="I75" i="19"/>
  <c r="G75" i="19"/>
  <c r="E75" i="19"/>
  <c r="C75" i="19"/>
  <c r="O74" i="19"/>
  <c r="M74" i="19"/>
  <c r="K74" i="19"/>
  <c r="I74" i="19"/>
  <c r="G74" i="19"/>
  <c r="E74" i="19"/>
  <c r="C74" i="19"/>
  <c r="O73" i="19"/>
  <c r="M73" i="19"/>
  <c r="K73" i="19"/>
  <c r="I73" i="19"/>
  <c r="G73" i="19"/>
  <c r="E73" i="19"/>
  <c r="C73" i="19"/>
  <c r="O72" i="19"/>
  <c r="M72" i="19"/>
  <c r="K72" i="19"/>
  <c r="I72" i="19"/>
  <c r="G72" i="19"/>
  <c r="E72" i="19"/>
  <c r="C72" i="19"/>
  <c r="O71" i="19"/>
  <c r="M71" i="19"/>
  <c r="K71" i="19"/>
  <c r="I71" i="19"/>
  <c r="G71" i="19"/>
  <c r="E71" i="19"/>
  <c r="C71" i="19"/>
  <c r="O70" i="19"/>
  <c r="M70" i="19"/>
  <c r="K70" i="19"/>
  <c r="I70" i="19"/>
  <c r="G70" i="19"/>
  <c r="E70" i="19"/>
  <c r="C70" i="19"/>
  <c r="N68" i="19"/>
  <c r="N69" i="19" s="1"/>
  <c r="N72" i="19" s="1"/>
  <c r="E175" i="19" s="1"/>
  <c r="L68" i="19"/>
  <c r="L69" i="19" s="1"/>
  <c r="P68" i="19"/>
  <c r="P69" i="19" s="1"/>
  <c r="J68" i="19"/>
  <c r="J69" i="19" s="1"/>
  <c r="J70" i="19" s="1"/>
  <c r="C173" i="19" s="1"/>
  <c r="H68" i="19"/>
  <c r="H69" i="19" s="1"/>
  <c r="F68" i="19"/>
  <c r="F69" i="19" s="1"/>
  <c r="D68" i="19"/>
  <c r="D69" i="19" s="1"/>
  <c r="O42" i="19"/>
  <c r="O43" i="19" s="1"/>
  <c r="M42" i="19"/>
  <c r="M43" i="19" s="1"/>
  <c r="K42" i="19"/>
  <c r="K43" i="19" s="1"/>
  <c r="I42" i="19"/>
  <c r="I43" i="19" s="1"/>
  <c r="G42" i="19"/>
  <c r="G43" i="19" s="1"/>
  <c r="E42" i="19"/>
  <c r="E43" i="19" s="1"/>
  <c r="C42" i="19"/>
  <c r="C43" i="19" s="1"/>
  <c r="O41" i="19"/>
  <c r="M41" i="19"/>
  <c r="K41" i="19"/>
  <c r="I41" i="19"/>
  <c r="G41" i="19"/>
  <c r="E41" i="19"/>
  <c r="C41" i="19"/>
  <c r="O40" i="19"/>
  <c r="M40" i="19"/>
  <c r="K40" i="19"/>
  <c r="I40" i="19"/>
  <c r="G40" i="19"/>
  <c r="E40" i="19"/>
  <c r="C40" i="19"/>
  <c r="O39" i="19"/>
  <c r="M39" i="19"/>
  <c r="K39" i="19"/>
  <c r="I39" i="19"/>
  <c r="G39" i="19"/>
  <c r="E39" i="19"/>
  <c r="C39" i="19"/>
  <c r="O38" i="19"/>
  <c r="M38" i="19"/>
  <c r="K38" i="19"/>
  <c r="I38" i="19"/>
  <c r="G38" i="19"/>
  <c r="E38" i="19"/>
  <c r="C38" i="19"/>
  <c r="O37" i="19"/>
  <c r="M37" i="19"/>
  <c r="K37" i="19"/>
  <c r="I37" i="19"/>
  <c r="G37" i="19"/>
  <c r="E37" i="19"/>
  <c r="C37" i="19"/>
  <c r="O36" i="19"/>
  <c r="M36" i="19"/>
  <c r="K36" i="19"/>
  <c r="I36" i="19"/>
  <c r="G36" i="19"/>
  <c r="E36" i="19"/>
  <c r="C36" i="19"/>
  <c r="O35" i="19"/>
  <c r="M35" i="19"/>
  <c r="K35" i="19"/>
  <c r="I35" i="19"/>
  <c r="G35" i="19"/>
  <c r="E35" i="19"/>
  <c r="C35" i="19"/>
  <c r="O34" i="19"/>
  <c r="M34" i="19"/>
  <c r="K34" i="19"/>
  <c r="I34" i="19"/>
  <c r="G34" i="19"/>
  <c r="E34" i="19"/>
  <c r="C34" i="19"/>
  <c r="H132" i="18"/>
  <c r="F132" i="18"/>
  <c r="D132" i="18"/>
  <c r="H131" i="18"/>
  <c r="F131" i="18"/>
  <c r="D131" i="18"/>
  <c r="H130" i="18"/>
  <c r="F130" i="18"/>
  <c r="D130" i="18"/>
  <c r="H129" i="18"/>
  <c r="F129" i="18"/>
  <c r="D129" i="18"/>
  <c r="H128" i="18"/>
  <c r="F128" i="18"/>
  <c r="D128" i="18"/>
  <c r="H127" i="18"/>
  <c r="F127" i="18"/>
  <c r="D127" i="18"/>
  <c r="H126" i="18"/>
  <c r="F126" i="18"/>
  <c r="D126" i="18"/>
  <c r="H125" i="18"/>
  <c r="F125" i="18"/>
  <c r="D125" i="18"/>
  <c r="H124" i="18"/>
  <c r="F124" i="18"/>
  <c r="D124" i="18"/>
  <c r="H123" i="18"/>
  <c r="F123" i="18"/>
  <c r="D123" i="18"/>
  <c r="H122" i="18"/>
  <c r="F122" i="18"/>
  <c r="D122" i="18"/>
  <c r="G117" i="18"/>
  <c r="P96" i="18"/>
  <c r="N96" i="18"/>
  <c r="L96" i="18"/>
  <c r="J96" i="18"/>
  <c r="H96" i="18"/>
  <c r="F96" i="18"/>
  <c r="D96" i="18"/>
  <c r="P95" i="18"/>
  <c r="N95" i="18"/>
  <c r="L95" i="18"/>
  <c r="J95" i="18"/>
  <c r="H95" i="18"/>
  <c r="F95" i="18"/>
  <c r="D95" i="18"/>
  <c r="P94" i="18"/>
  <c r="N94" i="18"/>
  <c r="L94" i="18"/>
  <c r="J94" i="18"/>
  <c r="H94" i="18"/>
  <c r="F94" i="18"/>
  <c r="D94" i="18"/>
  <c r="P93" i="18"/>
  <c r="N93" i="18"/>
  <c r="L93" i="18"/>
  <c r="J93" i="18"/>
  <c r="H93" i="18"/>
  <c r="F93" i="18"/>
  <c r="D93" i="18"/>
  <c r="P92" i="18"/>
  <c r="N92" i="18"/>
  <c r="L92" i="18"/>
  <c r="J92" i="18"/>
  <c r="H92" i="18"/>
  <c r="F92" i="18"/>
  <c r="D92" i="18"/>
  <c r="P91" i="18"/>
  <c r="N91" i="18"/>
  <c r="L91" i="18"/>
  <c r="J91" i="18"/>
  <c r="H91" i="18"/>
  <c r="F91" i="18"/>
  <c r="D91" i="18"/>
  <c r="P90" i="18"/>
  <c r="N90" i="18"/>
  <c r="L90" i="18"/>
  <c r="J90" i="18"/>
  <c r="H90" i="18"/>
  <c r="F90" i="18"/>
  <c r="D90" i="18"/>
  <c r="P89" i="18"/>
  <c r="N89" i="18"/>
  <c r="L89" i="18"/>
  <c r="J89" i="18"/>
  <c r="H89" i="18"/>
  <c r="F89" i="18"/>
  <c r="D89" i="18"/>
  <c r="P88" i="18"/>
  <c r="N88" i="18"/>
  <c r="L88" i="18"/>
  <c r="J88" i="18"/>
  <c r="J106" i="18" s="1"/>
  <c r="J107" i="18" s="1"/>
  <c r="H88" i="18"/>
  <c r="F88" i="18"/>
  <c r="D88" i="18"/>
  <c r="P87" i="18"/>
  <c r="P106" i="18" s="1"/>
  <c r="P107" i="18" s="1"/>
  <c r="N87" i="18"/>
  <c r="L87" i="18"/>
  <c r="J87" i="18"/>
  <c r="H87" i="18"/>
  <c r="H106" i="18" s="1"/>
  <c r="H107" i="18" s="1"/>
  <c r="F87" i="18"/>
  <c r="D87" i="18"/>
  <c r="P86" i="18"/>
  <c r="N86" i="18"/>
  <c r="L86" i="18"/>
  <c r="J86" i="18"/>
  <c r="H86" i="18"/>
  <c r="F86" i="18"/>
  <c r="F106" i="18" s="1"/>
  <c r="F107" i="18" s="1"/>
  <c r="D86" i="18"/>
  <c r="K79" i="18"/>
  <c r="P59" i="18"/>
  <c r="N59" i="18"/>
  <c r="L59" i="18"/>
  <c r="J59" i="18"/>
  <c r="H59" i="18"/>
  <c r="F59" i="18"/>
  <c r="D59" i="18"/>
  <c r="P58" i="18"/>
  <c r="N58" i="18"/>
  <c r="L58" i="18"/>
  <c r="J58" i="18"/>
  <c r="H58" i="18"/>
  <c r="F58" i="18"/>
  <c r="D58" i="18"/>
  <c r="P57" i="18"/>
  <c r="N57" i="18"/>
  <c r="L57" i="18"/>
  <c r="J57" i="18"/>
  <c r="H57" i="18"/>
  <c r="F57" i="18"/>
  <c r="D57" i="18"/>
  <c r="P56" i="18"/>
  <c r="N56" i="18"/>
  <c r="L56" i="18"/>
  <c r="J56" i="18"/>
  <c r="H56" i="18"/>
  <c r="F56" i="18"/>
  <c r="D56" i="18"/>
  <c r="P55" i="18"/>
  <c r="N55" i="18"/>
  <c r="L55" i="18"/>
  <c r="J55" i="18"/>
  <c r="H55" i="18"/>
  <c r="F55" i="18"/>
  <c r="D55" i="18"/>
  <c r="P54" i="18"/>
  <c r="N54" i="18"/>
  <c r="L54" i="18"/>
  <c r="J54" i="18"/>
  <c r="H54" i="18"/>
  <c r="F54" i="18"/>
  <c r="D54" i="18"/>
  <c r="P53" i="18"/>
  <c r="N53" i="18"/>
  <c r="L53" i="18"/>
  <c r="J53" i="18"/>
  <c r="H53" i="18"/>
  <c r="F53" i="18"/>
  <c r="D53" i="18"/>
  <c r="P52" i="18"/>
  <c r="N52" i="18"/>
  <c r="L52" i="18"/>
  <c r="J52" i="18"/>
  <c r="H52" i="18"/>
  <c r="F52" i="18"/>
  <c r="D52" i="18"/>
  <c r="P51" i="18"/>
  <c r="N51" i="18"/>
  <c r="L51" i="18"/>
  <c r="J51" i="18"/>
  <c r="H51" i="18"/>
  <c r="F51" i="18"/>
  <c r="D51" i="18"/>
  <c r="P50" i="18"/>
  <c r="N50" i="18"/>
  <c r="L50" i="18"/>
  <c r="J50" i="18"/>
  <c r="H50" i="18"/>
  <c r="F50" i="18"/>
  <c r="D50" i="18"/>
  <c r="P49" i="18"/>
  <c r="N49" i="18"/>
  <c r="L49" i="18"/>
  <c r="J49" i="18"/>
  <c r="H49" i="18"/>
  <c r="F49" i="18"/>
  <c r="D49" i="18"/>
  <c r="D68" i="18" s="1"/>
  <c r="D69" i="18" s="1"/>
  <c r="P48" i="18"/>
  <c r="N48" i="18"/>
  <c r="L48" i="18"/>
  <c r="J48" i="18"/>
  <c r="J68" i="18" s="1"/>
  <c r="H48" i="18"/>
  <c r="F48" i="18"/>
  <c r="D48" i="18"/>
  <c r="P22" i="18"/>
  <c r="N22" i="18"/>
  <c r="L22" i="18"/>
  <c r="J22" i="18"/>
  <c r="H22" i="18"/>
  <c r="F22" i="18"/>
  <c r="D22" i="18"/>
  <c r="P21" i="18"/>
  <c r="N21" i="18"/>
  <c r="L21" i="18"/>
  <c r="J21" i="18"/>
  <c r="H21" i="18"/>
  <c r="F21" i="18"/>
  <c r="D21" i="18"/>
  <c r="P20" i="18"/>
  <c r="N20" i="18"/>
  <c r="L20" i="18"/>
  <c r="J20" i="18"/>
  <c r="H20" i="18"/>
  <c r="F20" i="18"/>
  <c r="D20" i="18"/>
  <c r="P19" i="18"/>
  <c r="N19" i="18"/>
  <c r="L19" i="18"/>
  <c r="J19" i="18"/>
  <c r="H19" i="18"/>
  <c r="F19" i="18"/>
  <c r="D19" i="18"/>
  <c r="P18" i="18"/>
  <c r="N18" i="18"/>
  <c r="L18" i="18"/>
  <c r="J18" i="18"/>
  <c r="H18" i="18"/>
  <c r="F18" i="18"/>
  <c r="D18" i="18"/>
  <c r="P17" i="18"/>
  <c r="N17" i="18"/>
  <c r="L17" i="18"/>
  <c r="J17" i="18"/>
  <c r="H17" i="18"/>
  <c r="F17" i="18"/>
  <c r="D17" i="18"/>
  <c r="P16" i="18"/>
  <c r="N16" i="18"/>
  <c r="L16" i="18"/>
  <c r="J16" i="18"/>
  <c r="H16" i="18"/>
  <c r="F16" i="18"/>
  <c r="D16" i="18"/>
  <c r="P15" i="18"/>
  <c r="N15" i="18"/>
  <c r="L15" i="18"/>
  <c r="J15" i="18"/>
  <c r="H15" i="18"/>
  <c r="F15" i="18"/>
  <c r="D15" i="18"/>
  <c r="P14" i="18"/>
  <c r="N14" i="18"/>
  <c r="L14" i="18"/>
  <c r="J14" i="18"/>
  <c r="H14" i="18"/>
  <c r="F14" i="18"/>
  <c r="D14" i="18"/>
  <c r="P13" i="18"/>
  <c r="N13" i="18"/>
  <c r="L13" i="18"/>
  <c r="J13" i="18"/>
  <c r="H13" i="18"/>
  <c r="F13" i="18"/>
  <c r="D13" i="18"/>
  <c r="P12" i="18"/>
  <c r="P32" i="18" s="1"/>
  <c r="P33" i="18" s="1"/>
  <c r="N12" i="18"/>
  <c r="N32" i="18" s="1"/>
  <c r="N33" i="18" s="1"/>
  <c r="L12" i="18"/>
  <c r="L32" i="18" s="1"/>
  <c r="L33" i="18" s="1"/>
  <c r="J12" i="18"/>
  <c r="J32" i="18" s="1"/>
  <c r="J33" i="18" s="1"/>
  <c r="H12" i="18"/>
  <c r="H32" i="18" s="1"/>
  <c r="H33" i="18" s="1"/>
  <c r="F12" i="18"/>
  <c r="F32" i="18" s="1"/>
  <c r="F33" i="18" s="1"/>
  <c r="D12" i="18"/>
  <c r="D32" i="18" s="1"/>
  <c r="D33" i="18" s="1"/>
  <c r="G152" i="18"/>
  <c r="G153" i="18" s="1"/>
  <c r="E152" i="18"/>
  <c r="E153" i="18" s="1"/>
  <c r="C152" i="18"/>
  <c r="C153" i="18" s="1"/>
  <c r="G151" i="18"/>
  <c r="E151" i="18"/>
  <c r="C151" i="18"/>
  <c r="G150" i="18"/>
  <c r="E150" i="18"/>
  <c r="C150" i="18"/>
  <c r="G149" i="18"/>
  <c r="E149" i="18"/>
  <c r="C149" i="18"/>
  <c r="G148" i="18"/>
  <c r="E148" i="18"/>
  <c r="C148" i="18"/>
  <c r="G147" i="18"/>
  <c r="E147" i="18"/>
  <c r="C147" i="18"/>
  <c r="G146" i="18"/>
  <c r="E146" i="18"/>
  <c r="C146" i="18"/>
  <c r="G145" i="18"/>
  <c r="E145" i="18"/>
  <c r="C145" i="18"/>
  <c r="G144" i="18"/>
  <c r="E144" i="18"/>
  <c r="C144" i="18"/>
  <c r="O116" i="18"/>
  <c r="O117" i="18" s="1"/>
  <c r="M116" i="18"/>
  <c r="M117" i="18" s="1"/>
  <c r="K116" i="18"/>
  <c r="K117" i="18" s="1"/>
  <c r="I116" i="18"/>
  <c r="I117" i="18" s="1"/>
  <c r="E116" i="18"/>
  <c r="E117" i="18" s="1"/>
  <c r="C116" i="18"/>
  <c r="C117" i="18" s="1"/>
  <c r="O78" i="18"/>
  <c r="O79" i="18" s="1"/>
  <c r="M78" i="18"/>
  <c r="M79" i="18" s="1"/>
  <c r="K78" i="18"/>
  <c r="I78" i="18"/>
  <c r="I79" i="18" s="1"/>
  <c r="G78" i="18"/>
  <c r="G79" i="18" s="1"/>
  <c r="E78" i="18"/>
  <c r="E79" i="18" s="1"/>
  <c r="C78" i="18"/>
  <c r="C79" i="18" s="1"/>
  <c r="O77" i="18"/>
  <c r="M77" i="18"/>
  <c r="K77" i="18"/>
  <c r="I77" i="18"/>
  <c r="G77" i="18"/>
  <c r="E77" i="18"/>
  <c r="C77" i="18"/>
  <c r="O76" i="18"/>
  <c r="M76" i="18"/>
  <c r="K76" i="18"/>
  <c r="I76" i="18"/>
  <c r="G76" i="18"/>
  <c r="E76" i="18"/>
  <c r="C76" i="18"/>
  <c r="O75" i="18"/>
  <c r="M75" i="18"/>
  <c r="K75" i="18"/>
  <c r="I75" i="18"/>
  <c r="G75" i="18"/>
  <c r="E75" i="18"/>
  <c r="C75" i="18"/>
  <c r="O74" i="18"/>
  <c r="M74" i="18"/>
  <c r="K74" i="18"/>
  <c r="I74" i="18"/>
  <c r="G74" i="18"/>
  <c r="E74" i="18"/>
  <c r="C74" i="18"/>
  <c r="O73" i="18"/>
  <c r="M73" i="18"/>
  <c r="K73" i="18"/>
  <c r="I73" i="18"/>
  <c r="G73" i="18"/>
  <c r="E73" i="18"/>
  <c r="C73" i="18"/>
  <c r="O72" i="18"/>
  <c r="M72" i="18"/>
  <c r="K72" i="18"/>
  <c r="I72" i="18"/>
  <c r="G72" i="18"/>
  <c r="E72" i="18"/>
  <c r="C72" i="18"/>
  <c r="O71" i="18"/>
  <c r="M71" i="18"/>
  <c r="K71" i="18"/>
  <c r="I71" i="18"/>
  <c r="G71" i="18"/>
  <c r="E71" i="18"/>
  <c r="C71" i="18"/>
  <c r="O70" i="18"/>
  <c r="M70" i="18"/>
  <c r="K70" i="18"/>
  <c r="I70" i="18"/>
  <c r="G70" i="18"/>
  <c r="E70" i="18"/>
  <c r="C70" i="18"/>
  <c r="O42" i="18"/>
  <c r="O43" i="18" s="1"/>
  <c r="M42" i="18"/>
  <c r="M43" i="18" s="1"/>
  <c r="K42" i="18"/>
  <c r="K43" i="18" s="1"/>
  <c r="I42" i="18"/>
  <c r="I43" i="18" s="1"/>
  <c r="G42" i="18"/>
  <c r="G43" i="18" s="1"/>
  <c r="E42" i="18"/>
  <c r="E43" i="18" s="1"/>
  <c r="C42" i="18"/>
  <c r="C43" i="18" s="1"/>
  <c r="O41" i="18"/>
  <c r="M41" i="18"/>
  <c r="K41" i="18"/>
  <c r="I41" i="18"/>
  <c r="G41" i="18"/>
  <c r="E41" i="18"/>
  <c r="C41" i="18"/>
  <c r="O40" i="18"/>
  <c r="M40" i="18"/>
  <c r="K40" i="18"/>
  <c r="I40" i="18"/>
  <c r="G40" i="18"/>
  <c r="E40" i="18"/>
  <c r="C40" i="18"/>
  <c r="O39" i="18"/>
  <c r="M39" i="18"/>
  <c r="K39" i="18"/>
  <c r="I39" i="18"/>
  <c r="G39" i="18"/>
  <c r="E39" i="18"/>
  <c r="C39" i="18"/>
  <c r="O38" i="18"/>
  <c r="M38" i="18"/>
  <c r="K38" i="18"/>
  <c r="I38" i="18"/>
  <c r="G38" i="18"/>
  <c r="E38" i="18"/>
  <c r="C38" i="18"/>
  <c r="O37" i="18"/>
  <c r="M37" i="18"/>
  <c r="K37" i="18"/>
  <c r="I37" i="18"/>
  <c r="G37" i="18"/>
  <c r="E37" i="18"/>
  <c r="C37" i="18"/>
  <c r="O36" i="18"/>
  <c r="M36" i="18"/>
  <c r="K36" i="18"/>
  <c r="I36" i="18"/>
  <c r="G36" i="18"/>
  <c r="E36" i="18"/>
  <c r="C36" i="18"/>
  <c r="O35" i="18"/>
  <c r="M35" i="18"/>
  <c r="K35" i="18"/>
  <c r="I35" i="18"/>
  <c r="G35" i="18"/>
  <c r="E35" i="18"/>
  <c r="C35" i="18"/>
  <c r="O34" i="18"/>
  <c r="M34" i="18"/>
  <c r="K34" i="18"/>
  <c r="I34" i="18"/>
  <c r="G34" i="18"/>
  <c r="E34" i="18"/>
  <c r="C34" i="18"/>
  <c r="G151" i="17"/>
  <c r="H138" i="17"/>
  <c r="F138" i="17"/>
  <c r="D138" i="17"/>
  <c r="H137" i="17"/>
  <c r="F137" i="17"/>
  <c r="D137" i="17"/>
  <c r="H136" i="17"/>
  <c r="F136" i="17"/>
  <c r="D136" i="17"/>
  <c r="H135" i="17"/>
  <c r="F135" i="17"/>
  <c r="D135" i="17"/>
  <c r="H134" i="17"/>
  <c r="F134" i="17"/>
  <c r="D134" i="17"/>
  <c r="H133" i="17"/>
  <c r="F133" i="17"/>
  <c r="D133" i="17"/>
  <c r="H132" i="17"/>
  <c r="F132" i="17"/>
  <c r="D132" i="17"/>
  <c r="H131" i="17"/>
  <c r="F131" i="17"/>
  <c r="D131" i="17"/>
  <c r="H130" i="17"/>
  <c r="F130" i="17"/>
  <c r="D130" i="17"/>
  <c r="H129" i="17"/>
  <c r="F129" i="17"/>
  <c r="D129" i="17"/>
  <c r="H128" i="17"/>
  <c r="F128" i="17"/>
  <c r="D128" i="17"/>
  <c r="H127" i="17"/>
  <c r="F127" i="17"/>
  <c r="D127" i="17"/>
  <c r="H126" i="17"/>
  <c r="F126" i="17"/>
  <c r="D126" i="17"/>
  <c r="H125" i="17"/>
  <c r="F125" i="17"/>
  <c r="D125" i="17"/>
  <c r="H124" i="17"/>
  <c r="F124" i="17"/>
  <c r="D124" i="17"/>
  <c r="H123" i="17"/>
  <c r="F123" i="17"/>
  <c r="F140" i="17" s="1"/>
  <c r="F141" i="17" s="1"/>
  <c r="D123" i="17"/>
  <c r="H122" i="17"/>
  <c r="F122" i="17"/>
  <c r="D122" i="17"/>
  <c r="H121" i="17"/>
  <c r="F121" i="17"/>
  <c r="D121" i="17"/>
  <c r="H120" i="17"/>
  <c r="F120" i="17"/>
  <c r="D120" i="17"/>
  <c r="P95" i="17"/>
  <c r="N95" i="17"/>
  <c r="L95" i="17"/>
  <c r="J95" i="17"/>
  <c r="H95" i="17"/>
  <c r="F95" i="17"/>
  <c r="D95" i="17"/>
  <c r="P94" i="17"/>
  <c r="N94" i="17"/>
  <c r="L94" i="17"/>
  <c r="J94" i="17"/>
  <c r="H94" i="17"/>
  <c r="F94" i="17"/>
  <c r="D94" i="17"/>
  <c r="P93" i="17"/>
  <c r="N93" i="17"/>
  <c r="L93" i="17"/>
  <c r="J93" i="17"/>
  <c r="H93" i="17"/>
  <c r="F93" i="17"/>
  <c r="D93" i="17"/>
  <c r="P92" i="17"/>
  <c r="N92" i="17"/>
  <c r="L92" i="17"/>
  <c r="J92" i="17"/>
  <c r="H92" i="17"/>
  <c r="F92" i="17"/>
  <c r="D92" i="17"/>
  <c r="P91" i="17"/>
  <c r="N91" i="17"/>
  <c r="L91" i="17"/>
  <c r="J91" i="17"/>
  <c r="H91" i="17"/>
  <c r="F91" i="17"/>
  <c r="D91" i="17"/>
  <c r="P90" i="17"/>
  <c r="N90" i="17"/>
  <c r="L90" i="17"/>
  <c r="J90" i="17"/>
  <c r="H90" i="17"/>
  <c r="F90" i="17"/>
  <c r="D90" i="17"/>
  <c r="P89" i="17"/>
  <c r="N89" i="17"/>
  <c r="L89" i="17"/>
  <c r="J89" i="17"/>
  <c r="H89" i="17"/>
  <c r="F89" i="17"/>
  <c r="D89" i="17"/>
  <c r="P88" i="17"/>
  <c r="N88" i="17"/>
  <c r="L88" i="17"/>
  <c r="J88" i="17"/>
  <c r="H88" i="17"/>
  <c r="F88" i="17"/>
  <c r="D88" i="17"/>
  <c r="P87" i="17"/>
  <c r="N87" i="17"/>
  <c r="L87" i="17"/>
  <c r="J87" i="17"/>
  <c r="J104" i="17" s="1"/>
  <c r="J105" i="17" s="1"/>
  <c r="H87" i="17"/>
  <c r="F87" i="17"/>
  <c r="D87" i="17"/>
  <c r="P86" i="17"/>
  <c r="N86" i="17"/>
  <c r="L86" i="17"/>
  <c r="J86" i="17"/>
  <c r="H86" i="17"/>
  <c r="F86" i="17"/>
  <c r="D86" i="17"/>
  <c r="P85" i="17"/>
  <c r="N85" i="17"/>
  <c r="L85" i="17"/>
  <c r="J85" i="17"/>
  <c r="H85" i="17"/>
  <c r="F85" i="17"/>
  <c r="D85" i="17"/>
  <c r="P84" i="17"/>
  <c r="N84" i="17"/>
  <c r="L84" i="17"/>
  <c r="L104" i="17" s="1"/>
  <c r="L105" i="17" s="1"/>
  <c r="J84" i="17"/>
  <c r="H84" i="17"/>
  <c r="F84" i="17"/>
  <c r="D84" i="17"/>
  <c r="D104" i="17" s="1"/>
  <c r="D105" i="17" s="1"/>
  <c r="K79" i="17"/>
  <c r="I79" i="17"/>
  <c r="C79" i="17"/>
  <c r="P67" i="17"/>
  <c r="N67" i="17"/>
  <c r="L67" i="17"/>
  <c r="J67" i="17"/>
  <c r="H67" i="17"/>
  <c r="F67" i="17"/>
  <c r="D67" i="17"/>
  <c r="P66" i="17"/>
  <c r="N66" i="17"/>
  <c r="L66" i="17"/>
  <c r="J66" i="17"/>
  <c r="H66" i="17"/>
  <c r="F66" i="17"/>
  <c r="D66" i="17"/>
  <c r="P65" i="17"/>
  <c r="N65" i="17"/>
  <c r="L65" i="17"/>
  <c r="J65" i="17"/>
  <c r="H65" i="17"/>
  <c r="F65" i="17"/>
  <c r="D65" i="17"/>
  <c r="P64" i="17"/>
  <c r="N64" i="17"/>
  <c r="L64" i="17"/>
  <c r="J64" i="17"/>
  <c r="H64" i="17"/>
  <c r="F64" i="17"/>
  <c r="D64" i="17"/>
  <c r="P63" i="17"/>
  <c r="N63" i="17"/>
  <c r="L63" i="17"/>
  <c r="J63" i="17"/>
  <c r="H63" i="17"/>
  <c r="F63" i="17"/>
  <c r="D63" i="17"/>
  <c r="P62" i="17"/>
  <c r="N62" i="17"/>
  <c r="L62" i="17"/>
  <c r="J62" i="17"/>
  <c r="H62" i="17"/>
  <c r="F62" i="17"/>
  <c r="D62" i="17"/>
  <c r="P61" i="17"/>
  <c r="N61" i="17"/>
  <c r="L61" i="17"/>
  <c r="J61" i="17"/>
  <c r="H61" i="17"/>
  <c r="F61" i="17"/>
  <c r="D61" i="17"/>
  <c r="P60" i="17"/>
  <c r="N60" i="17"/>
  <c r="L60" i="17"/>
  <c r="J60" i="17"/>
  <c r="H60" i="17"/>
  <c r="F60" i="17"/>
  <c r="D60" i="17"/>
  <c r="P59" i="17"/>
  <c r="N59" i="17"/>
  <c r="L59" i="17"/>
  <c r="J59" i="17"/>
  <c r="H59" i="17"/>
  <c r="F59" i="17"/>
  <c r="D59" i="17"/>
  <c r="P58" i="17"/>
  <c r="N58" i="17"/>
  <c r="L58" i="17"/>
  <c r="J58" i="17"/>
  <c r="H58" i="17"/>
  <c r="F58" i="17"/>
  <c r="D58" i="17"/>
  <c r="P57" i="17"/>
  <c r="N57" i="17"/>
  <c r="L57" i="17"/>
  <c r="J57" i="17"/>
  <c r="H57" i="17"/>
  <c r="F57" i="17"/>
  <c r="D57" i="17"/>
  <c r="P56" i="17"/>
  <c r="N56" i="17"/>
  <c r="L56" i="17"/>
  <c r="J56" i="17"/>
  <c r="H56" i="17"/>
  <c r="F56" i="17"/>
  <c r="D56" i="17"/>
  <c r="P55" i="17"/>
  <c r="N55" i="17"/>
  <c r="L55" i="17"/>
  <c r="J55" i="17"/>
  <c r="H55" i="17"/>
  <c r="F55" i="17"/>
  <c r="D55" i="17"/>
  <c r="P54" i="17"/>
  <c r="N54" i="17"/>
  <c r="L54" i="17"/>
  <c r="J54" i="17"/>
  <c r="H54" i="17"/>
  <c r="F54" i="17"/>
  <c r="D54" i="17"/>
  <c r="P53" i="17"/>
  <c r="N53" i="17"/>
  <c r="L53" i="17"/>
  <c r="J53" i="17"/>
  <c r="H53" i="17"/>
  <c r="F53" i="17"/>
  <c r="D53" i="17"/>
  <c r="P52" i="17"/>
  <c r="N52" i="17"/>
  <c r="L52" i="17"/>
  <c r="J52" i="17"/>
  <c r="H52" i="17"/>
  <c r="F52" i="17"/>
  <c r="D52" i="17"/>
  <c r="P51" i="17"/>
  <c r="N51" i="17"/>
  <c r="L51" i="17"/>
  <c r="J51" i="17"/>
  <c r="H51" i="17"/>
  <c r="F51" i="17"/>
  <c r="D51" i="17"/>
  <c r="P50" i="17"/>
  <c r="N50" i="17"/>
  <c r="L50" i="17"/>
  <c r="J50" i="17"/>
  <c r="H50" i="17"/>
  <c r="F50" i="17"/>
  <c r="D50" i="17"/>
  <c r="P49" i="17"/>
  <c r="N49" i="17"/>
  <c r="L49" i="17"/>
  <c r="J49" i="17"/>
  <c r="H49" i="17"/>
  <c r="F49" i="17"/>
  <c r="D49" i="17"/>
  <c r="P48" i="17"/>
  <c r="P68" i="17" s="1"/>
  <c r="N48" i="17"/>
  <c r="N68" i="17" s="1"/>
  <c r="N69" i="17" s="1"/>
  <c r="L48" i="17"/>
  <c r="L68" i="17" s="1"/>
  <c r="L69" i="17" s="1"/>
  <c r="J48" i="17"/>
  <c r="J68" i="17" s="1"/>
  <c r="H48" i="17"/>
  <c r="H68" i="17" s="1"/>
  <c r="F48" i="17"/>
  <c r="F68" i="17" s="1"/>
  <c r="F69" i="17" s="1"/>
  <c r="D48" i="17"/>
  <c r="D68" i="17" s="1"/>
  <c r="P25" i="17"/>
  <c r="N25" i="17"/>
  <c r="L25" i="17"/>
  <c r="J25" i="17"/>
  <c r="H25" i="17"/>
  <c r="F25" i="17"/>
  <c r="D25" i="17"/>
  <c r="P24" i="17"/>
  <c r="N24" i="17"/>
  <c r="L24" i="17"/>
  <c r="J24" i="17"/>
  <c r="H24" i="17"/>
  <c r="F24" i="17"/>
  <c r="D24" i="17"/>
  <c r="P23" i="17"/>
  <c r="N23" i="17"/>
  <c r="L23" i="17"/>
  <c r="J23" i="17"/>
  <c r="H23" i="17"/>
  <c r="F23" i="17"/>
  <c r="D23" i="17"/>
  <c r="P22" i="17"/>
  <c r="N22" i="17"/>
  <c r="L22" i="17"/>
  <c r="J22" i="17"/>
  <c r="H22" i="17"/>
  <c r="F22" i="17"/>
  <c r="D22" i="17"/>
  <c r="P21" i="17"/>
  <c r="N21" i="17"/>
  <c r="L21" i="17"/>
  <c r="J21" i="17"/>
  <c r="H21" i="17"/>
  <c r="F21" i="17"/>
  <c r="D21" i="17"/>
  <c r="P20" i="17"/>
  <c r="N20" i="17"/>
  <c r="L20" i="17"/>
  <c r="J20" i="17"/>
  <c r="H20" i="17"/>
  <c r="F20" i="17"/>
  <c r="D20" i="17"/>
  <c r="P19" i="17"/>
  <c r="N19" i="17"/>
  <c r="L19" i="17"/>
  <c r="J19" i="17"/>
  <c r="H19" i="17"/>
  <c r="F19" i="17"/>
  <c r="D19" i="17"/>
  <c r="P18" i="17"/>
  <c r="N18" i="17"/>
  <c r="L18" i="17"/>
  <c r="J18" i="17"/>
  <c r="H18" i="17"/>
  <c r="F18" i="17"/>
  <c r="D18" i="17"/>
  <c r="P17" i="17"/>
  <c r="N17" i="17"/>
  <c r="L17" i="17"/>
  <c r="J17" i="17"/>
  <c r="H17" i="17"/>
  <c r="F17" i="17"/>
  <c r="D17" i="17"/>
  <c r="P16" i="17"/>
  <c r="N16" i="17"/>
  <c r="L16" i="17"/>
  <c r="J16" i="17"/>
  <c r="H16" i="17"/>
  <c r="F16" i="17"/>
  <c r="D16" i="17"/>
  <c r="P15" i="17"/>
  <c r="N15" i="17"/>
  <c r="L15" i="17"/>
  <c r="J15" i="17"/>
  <c r="H15" i="17"/>
  <c r="F15" i="17"/>
  <c r="D15" i="17"/>
  <c r="P14" i="17"/>
  <c r="N14" i="17"/>
  <c r="L14" i="17"/>
  <c r="J14" i="17"/>
  <c r="H14" i="17"/>
  <c r="F14" i="17"/>
  <c r="D14" i="17"/>
  <c r="P13" i="17"/>
  <c r="N13" i="17"/>
  <c r="L13" i="17"/>
  <c r="J13" i="17"/>
  <c r="J32" i="17" s="1"/>
  <c r="J33" i="17" s="1"/>
  <c r="H13" i="17"/>
  <c r="F13" i="17"/>
  <c r="D13" i="17"/>
  <c r="P12" i="17"/>
  <c r="P32" i="17" s="1"/>
  <c r="P33" i="17" s="1"/>
  <c r="N12" i="17"/>
  <c r="L12" i="17"/>
  <c r="J12" i="17"/>
  <c r="H12" i="17"/>
  <c r="H32" i="17" s="1"/>
  <c r="H33" i="17" s="1"/>
  <c r="F12" i="17"/>
  <c r="D12" i="17"/>
  <c r="D32" i="17" s="1"/>
  <c r="D33" i="17" s="1"/>
  <c r="G150" i="17"/>
  <c r="E150" i="17"/>
  <c r="E151" i="17" s="1"/>
  <c r="C150" i="17"/>
  <c r="C151" i="17" s="1"/>
  <c r="G149" i="17"/>
  <c r="E149" i="17"/>
  <c r="C149" i="17"/>
  <c r="G148" i="17"/>
  <c r="E148" i="17"/>
  <c r="C148" i="17"/>
  <c r="G147" i="17"/>
  <c r="E147" i="17"/>
  <c r="C147" i="17"/>
  <c r="G146" i="17"/>
  <c r="E146" i="17"/>
  <c r="C146" i="17"/>
  <c r="G145" i="17"/>
  <c r="E145" i="17"/>
  <c r="C145" i="17"/>
  <c r="G144" i="17"/>
  <c r="E144" i="17"/>
  <c r="C144" i="17"/>
  <c r="G143" i="17"/>
  <c r="E143" i="17"/>
  <c r="C143" i="17"/>
  <c r="G142" i="17"/>
  <c r="E142" i="17"/>
  <c r="C142" i="17"/>
  <c r="O114" i="17"/>
  <c r="O115" i="17" s="1"/>
  <c r="M114" i="17"/>
  <c r="M115" i="17" s="1"/>
  <c r="K114" i="17"/>
  <c r="K115" i="17" s="1"/>
  <c r="I114" i="17"/>
  <c r="I115" i="17" s="1"/>
  <c r="G114" i="17"/>
  <c r="G115" i="17" s="1"/>
  <c r="E114" i="17"/>
  <c r="E115" i="17" s="1"/>
  <c r="C114" i="17"/>
  <c r="C115" i="17" s="1"/>
  <c r="O78" i="17"/>
  <c r="O79" i="17" s="1"/>
  <c r="M78" i="17"/>
  <c r="M79" i="17" s="1"/>
  <c r="K78" i="17"/>
  <c r="I78" i="17"/>
  <c r="G78" i="17"/>
  <c r="G79" i="17" s="1"/>
  <c r="E78" i="17"/>
  <c r="E79" i="17" s="1"/>
  <c r="C78" i="17"/>
  <c r="O77" i="17"/>
  <c r="M77" i="17"/>
  <c r="K77" i="17"/>
  <c r="I77" i="17"/>
  <c r="G77" i="17"/>
  <c r="E77" i="17"/>
  <c r="C77" i="17"/>
  <c r="O76" i="17"/>
  <c r="M76" i="17"/>
  <c r="K76" i="17"/>
  <c r="I76" i="17"/>
  <c r="G76" i="17"/>
  <c r="E76" i="17"/>
  <c r="C76" i="17"/>
  <c r="O75" i="17"/>
  <c r="M75" i="17"/>
  <c r="K75" i="17"/>
  <c r="I75" i="17"/>
  <c r="G75" i="17"/>
  <c r="E75" i="17"/>
  <c r="C75" i="17"/>
  <c r="O74" i="17"/>
  <c r="M74" i="17"/>
  <c r="K74" i="17"/>
  <c r="I74" i="17"/>
  <c r="G74" i="17"/>
  <c r="E74" i="17"/>
  <c r="C74" i="17"/>
  <c r="O73" i="17"/>
  <c r="M73" i="17"/>
  <c r="K73" i="17"/>
  <c r="I73" i="17"/>
  <c r="G73" i="17"/>
  <c r="E73" i="17"/>
  <c r="C73" i="17"/>
  <c r="O72" i="17"/>
  <c r="M72" i="17"/>
  <c r="K72" i="17"/>
  <c r="I72" i="17"/>
  <c r="G72" i="17"/>
  <c r="E72" i="17"/>
  <c r="C72" i="17"/>
  <c r="O71" i="17"/>
  <c r="M71" i="17"/>
  <c r="K71" i="17"/>
  <c r="I71" i="17"/>
  <c r="G71" i="17"/>
  <c r="E71" i="17"/>
  <c r="C71" i="17"/>
  <c r="O70" i="17"/>
  <c r="M70" i="17"/>
  <c r="K70" i="17"/>
  <c r="I70" i="17"/>
  <c r="G70" i="17"/>
  <c r="E70" i="17"/>
  <c r="C70" i="17"/>
  <c r="O42" i="17"/>
  <c r="O43" i="17" s="1"/>
  <c r="M42" i="17"/>
  <c r="M43" i="17" s="1"/>
  <c r="K42" i="17"/>
  <c r="K43" i="17" s="1"/>
  <c r="I42" i="17"/>
  <c r="I43" i="17" s="1"/>
  <c r="G42" i="17"/>
  <c r="G43" i="17" s="1"/>
  <c r="E42" i="17"/>
  <c r="E43" i="17" s="1"/>
  <c r="C42" i="17"/>
  <c r="C43" i="17" s="1"/>
  <c r="O41" i="17"/>
  <c r="M41" i="17"/>
  <c r="K41" i="17"/>
  <c r="I41" i="17"/>
  <c r="G41" i="17"/>
  <c r="E41" i="17"/>
  <c r="C41" i="17"/>
  <c r="O40" i="17"/>
  <c r="M40" i="17"/>
  <c r="K40" i="17"/>
  <c r="I40" i="17"/>
  <c r="G40" i="17"/>
  <c r="E40" i="17"/>
  <c r="C40" i="17"/>
  <c r="O39" i="17"/>
  <c r="M39" i="17"/>
  <c r="K39" i="17"/>
  <c r="I39" i="17"/>
  <c r="G39" i="17"/>
  <c r="E39" i="17"/>
  <c r="C39" i="17"/>
  <c r="O38" i="17"/>
  <c r="M38" i="17"/>
  <c r="K38" i="17"/>
  <c r="I38" i="17"/>
  <c r="G38" i="17"/>
  <c r="E38" i="17"/>
  <c r="C38" i="17"/>
  <c r="O37" i="17"/>
  <c r="M37" i="17"/>
  <c r="K37" i="17"/>
  <c r="I37" i="17"/>
  <c r="G37" i="17"/>
  <c r="E37" i="17"/>
  <c r="C37" i="17"/>
  <c r="O36" i="17"/>
  <c r="M36" i="17"/>
  <c r="K36" i="17"/>
  <c r="I36" i="17"/>
  <c r="G36" i="17"/>
  <c r="E36" i="17"/>
  <c r="C36" i="17"/>
  <c r="O35" i="17"/>
  <c r="M35" i="17"/>
  <c r="K35" i="17"/>
  <c r="I35" i="17"/>
  <c r="G35" i="17"/>
  <c r="E35" i="17"/>
  <c r="C35" i="17"/>
  <c r="O34" i="17"/>
  <c r="M34" i="17"/>
  <c r="K34" i="17"/>
  <c r="I34" i="17"/>
  <c r="G34" i="17"/>
  <c r="E34" i="17"/>
  <c r="C34" i="17"/>
  <c r="J69" i="18" l="1"/>
  <c r="J73" i="18" s="1"/>
  <c r="F175" i="18" s="1"/>
  <c r="D104" i="19"/>
  <c r="D105" i="19" s="1"/>
  <c r="D110" i="19" s="1"/>
  <c r="G163" i="19" s="1"/>
  <c r="L32" i="17"/>
  <c r="L33" i="17" s="1"/>
  <c r="L37" i="17" s="1"/>
  <c r="F160" i="17" s="1"/>
  <c r="H140" i="17"/>
  <c r="H141" i="17" s="1"/>
  <c r="D140" i="17"/>
  <c r="D141" i="17" s="1"/>
  <c r="F142" i="18"/>
  <c r="F143" i="18" s="1"/>
  <c r="F151" i="18" s="1"/>
  <c r="J180" i="18" s="1"/>
  <c r="D142" i="18"/>
  <c r="D143" i="18" s="1"/>
  <c r="D147" i="18" s="1"/>
  <c r="F179" i="18" s="1"/>
  <c r="L68" i="18"/>
  <c r="L69" i="18" s="1"/>
  <c r="L72" i="18" s="1"/>
  <c r="E176" i="18" s="1"/>
  <c r="F68" i="18"/>
  <c r="F69" i="18" s="1"/>
  <c r="F73" i="18" s="1"/>
  <c r="F173" i="18" s="1"/>
  <c r="N68" i="18"/>
  <c r="N69" i="18" s="1"/>
  <c r="N71" i="18" s="1"/>
  <c r="D177" i="18" s="1"/>
  <c r="F32" i="19"/>
  <c r="F33" i="19" s="1"/>
  <c r="F40" i="19" s="1"/>
  <c r="I157" i="19" s="1"/>
  <c r="N32" i="19"/>
  <c r="N33" i="19" s="1"/>
  <c r="N37" i="19" s="1"/>
  <c r="F161" i="19" s="1"/>
  <c r="P32" i="19"/>
  <c r="P33" i="19" s="1"/>
  <c r="P41" i="19" s="1"/>
  <c r="J162" i="19" s="1"/>
  <c r="L71" i="19"/>
  <c r="D174" i="19" s="1"/>
  <c r="J112" i="18"/>
  <c r="G168" i="18" s="1"/>
  <c r="J74" i="19"/>
  <c r="G173" i="19" s="1"/>
  <c r="L75" i="19"/>
  <c r="H174" i="19" s="1"/>
  <c r="N76" i="19"/>
  <c r="I175" i="19" s="1"/>
  <c r="N70" i="19"/>
  <c r="C175" i="19" s="1"/>
  <c r="P71" i="19"/>
  <c r="D176" i="19" s="1"/>
  <c r="J77" i="19"/>
  <c r="J173" i="19" s="1"/>
  <c r="J72" i="19"/>
  <c r="E173" i="19" s="1"/>
  <c r="H75" i="19"/>
  <c r="H172" i="19" s="1"/>
  <c r="J76" i="19"/>
  <c r="I173" i="19" s="1"/>
  <c r="L77" i="19"/>
  <c r="J174" i="19" s="1"/>
  <c r="L35" i="19"/>
  <c r="D160" i="19" s="1"/>
  <c r="P37" i="19"/>
  <c r="F162" i="19" s="1"/>
  <c r="L39" i="19"/>
  <c r="H160" i="19" s="1"/>
  <c r="H41" i="19"/>
  <c r="J158" i="19" s="1"/>
  <c r="D35" i="19"/>
  <c r="D156" i="19" s="1"/>
  <c r="H37" i="19"/>
  <c r="F158" i="19" s="1"/>
  <c r="D39" i="19"/>
  <c r="H156" i="19" s="1"/>
  <c r="D75" i="19"/>
  <c r="H170" i="19" s="1"/>
  <c r="D77" i="19"/>
  <c r="J170" i="19" s="1"/>
  <c r="J34" i="19"/>
  <c r="C159" i="19" s="1"/>
  <c r="J38" i="19"/>
  <c r="G159" i="19" s="1"/>
  <c r="F76" i="19"/>
  <c r="I171" i="19" s="1"/>
  <c r="F70" i="19"/>
  <c r="C171" i="19" s="1"/>
  <c r="F74" i="19"/>
  <c r="G171" i="19" s="1"/>
  <c r="D149" i="19"/>
  <c r="J177" i="19" s="1"/>
  <c r="D143" i="19"/>
  <c r="D177" i="19" s="1"/>
  <c r="D40" i="19"/>
  <c r="I156" i="19" s="1"/>
  <c r="D38" i="19"/>
  <c r="G156" i="19" s="1"/>
  <c r="D36" i="19"/>
  <c r="E156" i="19" s="1"/>
  <c r="D34" i="19"/>
  <c r="C156" i="19" s="1"/>
  <c r="L40" i="19"/>
  <c r="I160" i="19" s="1"/>
  <c r="L38" i="19"/>
  <c r="G160" i="19" s="1"/>
  <c r="L36" i="19"/>
  <c r="E160" i="19" s="1"/>
  <c r="L34" i="19"/>
  <c r="C160" i="19" s="1"/>
  <c r="H77" i="19"/>
  <c r="J172" i="19" s="1"/>
  <c r="H71" i="19"/>
  <c r="D172" i="19" s="1"/>
  <c r="P73" i="19"/>
  <c r="F176" i="19" s="1"/>
  <c r="P75" i="19"/>
  <c r="H176" i="19" s="1"/>
  <c r="D71" i="19"/>
  <c r="D170" i="19" s="1"/>
  <c r="F72" i="19"/>
  <c r="E171" i="19" s="1"/>
  <c r="F112" i="19"/>
  <c r="I164" i="19" s="1"/>
  <c r="F110" i="19"/>
  <c r="G164" i="19" s="1"/>
  <c r="F106" i="19"/>
  <c r="C164" i="19" s="1"/>
  <c r="F108" i="19"/>
  <c r="E164" i="19" s="1"/>
  <c r="N108" i="19"/>
  <c r="E168" i="19" s="1"/>
  <c r="N106" i="19"/>
  <c r="C168" i="19" s="1"/>
  <c r="N112" i="19"/>
  <c r="I168" i="19" s="1"/>
  <c r="N110" i="19"/>
  <c r="G168" i="19" s="1"/>
  <c r="P109" i="19"/>
  <c r="F169" i="19" s="1"/>
  <c r="P107" i="19"/>
  <c r="D169" i="19" s="1"/>
  <c r="P113" i="19"/>
  <c r="J169" i="19" s="1"/>
  <c r="P111" i="19"/>
  <c r="H169" i="19" s="1"/>
  <c r="J41" i="19"/>
  <c r="J159" i="19" s="1"/>
  <c r="J39" i="19"/>
  <c r="H159" i="19" s="1"/>
  <c r="J37" i="19"/>
  <c r="F159" i="19" s="1"/>
  <c r="J35" i="19"/>
  <c r="D159" i="19" s="1"/>
  <c r="F146" i="19"/>
  <c r="G178" i="19" s="1"/>
  <c r="F148" i="19"/>
  <c r="I178" i="19" s="1"/>
  <c r="D73" i="19"/>
  <c r="F170" i="19" s="1"/>
  <c r="H40" i="19"/>
  <c r="I158" i="19" s="1"/>
  <c r="H38" i="19"/>
  <c r="G158" i="19" s="1"/>
  <c r="H36" i="19"/>
  <c r="E158" i="19" s="1"/>
  <c r="H34" i="19"/>
  <c r="C158" i="19" s="1"/>
  <c r="P40" i="19"/>
  <c r="I162" i="19" s="1"/>
  <c r="P36" i="19"/>
  <c r="E162" i="19" s="1"/>
  <c r="H35" i="19"/>
  <c r="D158" i="19" s="1"/>
  <c r="P35" i="19"/>
  <c r="D162" i="19" s="1"/>
  <c r="J36" i="19"/>
  <c r="E159" i="19" s="1"/>
  <c r="D37" i="19"/>
  <c r="F156" i="19" s="1"/>
  <c r="L37" i="19"/>
  <c r="F160" i="19" s="1"/>
  <c r="H39" i="19"/>
  <c r="H158" i="19" s="1"/>
  <c r="P39" i="19"/>
  <c r="H162" i="19" s="1"/>
  <c r="J40" i="19"/>
  <c r="I159" i="19" s="1"/>
  <c r="D41" i="19"/>
  <c r="J156" i="19" s="1"/>
  <c r="L41" i="19"/>
  <c r="J160" i="19" s="1"/>
  <c r="H73" i="19"/>
  <c r="F172" i="19" s="1"/>
  <c r="P77" i="19"/>
  <c r="J176" i="19" s="1"/>
  <c r="P72" i="19"/>
  <c r="E176" i="19" s="1"/>
  <c r="L73" i="19"/>
  <c r="F174" i="19" s="1"/>
  <c r="F75" i="19"/>
  <c r="H171" i="19" s="1"/>
  <c r="H76" i="19"/>
  <c r="I172" i="19" s="1"/>
  <c r="L107" i="19"/>
  <c r="D167" i="19" s="1"/>
  <c r="L113" i="19"/>
  <c r="J167" i="19" s="1"/>
  <c r="H70" i="19"/>
  <c r="C172" i="19" s="1"/>
  <c r="L72" i="19"/>
  <c r="E174" i="19" s="1"/>
  <c r="P74" i="19"/>
  <c r="G176" i="19" s="1"/>
  <c r="F77" i="19"/>
  <c r="J171" i="19" s="1"/>
  <c r="H106" i="19"/>
  <c r="C165" i="19" s="1"/>
  <c r="P110" i="19"/>
  <c r="G169" i="19" s="1"/>
  <c r="F113" i="19"/>
  <c r="J164" i="19" s="1"/>
  <c r="D70" i="19"/>
  <c r="C170" i="19" s="1"/>
  <c r="F71" i="19"/>
  <c r="D171" i="19" s="1"/>
  <c r="H72" i="19"/>
  <c r="E172" i="19" s="1"/>
  <c r="J73" i="19"/>
  <c r="F173" i="19" s="1"/>
  <c r="L74" i="19"/>
  <c r="G174" i="19" s="1"/>
  <c r="N75" i="19"/>
  <c r="H175" i="19" s="1"/>
  <c r="P76" i="19"/>
  <c r="I176" i="19" s="1"/>
  <c r="H110" i="19"/>
  <c r="G165" i="19" s="1"/>
  <c r="L109" i="19"/>
  <c r="F167" i="19" s="1"/>
  <c r="L70" i="19"/>
  <c r="C174" i="19" s="1"/>
  <c r="N71" i="19"/>
  <c r="D175" i="19" s="1"/>
  <c r="D74" i="19"/>
  <c r="G170" i="19" s="1"/>
  <c r="N74" i="19"/>
  <c r="G175" i="19" s="1"/>
  <c r="D142" i="19"/>
  <c r="C177" i="19" s="1"/>
  <c r="D144" i="19"/>
  <c r="E177" i="19" s="1"/>
  <c r="F147" i="19"/>
  <c r="H178" i="19" s="1"/>
  <c r="F149" i="19"/>
  <c r="J178" i="19" s="1"/>
  <c r="J71" i="19"/>
  <c r="D173" i="19" s="1"/>
  <c r="N73" i="19"/>
  <c r="F175" i="19" s="1"/>
  <c r="D76" i="19"/>
  <c r="I170" i="19" s="1"/>
  <c r="N107" i="19"/>
  <c r="D168" i="19" s="1"/>
  <c r="L108" i="19"/>
  <c r="E167" i="19" s="1"/>
  <c r="F142" i="19"/>
  <c r="C178" i="19" s="1"/>
  <c r="F144" i="19"/>
  <c r="E178" i="19" s="1"/>
  <c r="P70" i="19"/>
  <c r="C176" i="19" s="1"/>
  <c r="D72" i="19"/>
  <c r="E170" i="19" s="1"/>
  <c r="F73" i="19"/>
  <c r="F171" i="19" s="1"/>
  <c r="H74" i="19"/>
  <c r="G172" i="19" s="1"/>
  <c r="J75" i="19"/>
  <c r="H173" i="19" s="1"/>
  <c r="L76" i="19"/>
  <c r="I174" i="19" s="1"/>
  <c r="N77" i="19"/>
  <c r="J175" i="19" s="1"/>
  <c r="J113" i="19"/>
  <c r="J166" i="19" s="1"/>
  <c r="L106" i="19"/>
  <c r="C167" i="19" s="1"/>
  <c r="P108" i="19"/>
  <c r="E169" i="19" s="1"/>
  <c r="N109" i="19"/>
  <c r="F168" i="19" s="1"/>
  <c r="F111" i="19"/>
  <c r="H164" i="19" s="1"/>
  <c r="L111" i="19"/>
  <c r="H167" i="19" s="1"/>
  <c r="H140" i="19"/>
  <c r="H141" i="19" s="1"/>
  <c r="H143" i="19" s="1"/>
  <c r="D179" i="19" s="1"/>
  <c r="D145" i="19"/>
  <c r="F177" i="19" s="1"/>
  <c r="D147" i="19"/>
  <c r="H177" i="19" s="1"/>
  <c r="F107" i="19"/>
  <c r="D164" i="19" s="1"/>
  <c r="L110" i="19"/>
  <c r="G167" i="19" s="1"/>
  <c r="N111" i="19"/>
  <c r="H168" i="19" s="1"/>
  <c r="P112" i="19"/>
  <c r="I169" i="19" s="1"/>
  <c r="F143" i="19"/>
  <c r="D178" i="19" s="1"/>
  <c r="D146" i="19"/>
  <c r="G177" i="19" s="1"/>
  <c r="P106" i="19"/>
  <c r="C169" i="19" s="1"/>
  <c r="F109" i="19"/>
  <c r="F164" i="19" s="1"/>
  <c r="L112" i="19"/>
  <c r="I167" i="19" s="1"/>
  <c r="N113" i="19"/>
  <c r="J168" i="19" s="1"/>
  <c r="F145" i="19"/>
  <c r="F178" i="19" s="1"/>
  <c r="D148" i="19"/>
  <c r="I177" i="19" s="1"/>
  <c r="J109" i="18"/>
  <c r="D168" i="18" s="1"/>
  <c r="D40" i="18"/>
  <c r="I158" i="18" s="1"/>
  <c r="D37" i="18"/>
  <c r="F158" i="18" s="1"/>
  <c r="D35" i="18"/>
  <c r="D158" i="18" s="1"/>
  <c r="D38" i="18"/>
  <c r="G158" i="18" s="1"/>
  <c r="D36" i="18"/>
  <c r="E158" i="18" s="1"/>
  <c r="D34" i="18"/>
  <c r="C158" i="18" s="1"/>
  <c r="F71" i="18"/>
  <c r="D173" i="18" s="1"/>
  <c r="F77" i="18"/>
  <c r="J173" i="18" s="1"/>
  <c r="F108" i="18"/>
  <c r="C166" i="18" s="1"/>
  <c r="F114" i="18"/>
  <c r="I166" i="18" s="1"/>
  <c r="F112" i="18"/>
  <c r="G166" i="18" s="1"/>
  <c r="F110" i="18"/>
  <c r="F41" i="18"/>
  <c r="J159" i="18" s="1"/>
  <c r="F36" i="18"/>
  <c r="E159" i="18" s="1"/>
  <c r="F34" i="18"/>
  <c r="C159" i="18" s="1"/>
  <c r="F39" i="18"/>
  <c r="H159" i="18" s="1"/>
  <c r="F37" i="18"/>
  <c r="F159" i="18" s="1"/>
  <c r="F35" i="18"/>
  <c r="D159" i="18" s="1"/>
  <c r="N37" i="18"/>
  <c r="F163" i="18" s="1"/>
  <c r="N36" i="18"/>
  <c r="E163" i="18" s="1"/>
  <c r="N34" i="18"/>
  <c r="C163" i="18" s="1"/>
  <c r="N41" i="18"/>
  <c r="J163" i="18" s="1"/>
  <c r="N35" i="18"/>
  <c r="D163" i="18" s="1"/>
  <c r="N39" i="18"/>
  <c r="H163" i="18" s="1"/>
  <c r="J36" i="18"/>
  <c r="E161" i="18" s="1"/>
  <c r="J34" i="18"/>
  <c r="C161" i="18" s="1"/>
  <c r="J41" i="18"/>
  <c r="J161" i="18" s="1"/>
  <c r="J37" i="18"/>
  <c r="F161" i="18" s="1"/>
  <c r="J39" i="18"/>
  <c r="H161" i="18" s="1"/>
  <c r="J35" i="18"/>
  <c r="D161" i="18" s="1"/>
  <c r="L35" i="18"/>
  <c r="D162" i="18" s="1"/>
  <c r="L38" i="18"/>
  <c r="G162" i="18" s="1"/>
  <c r="L40" i="18"/>
  <c r="I162" i="18" s="1"/>
  <c r="L36" i="18"/>
  <c r="E162" i="18" s="1"/>
  <c r="L34" i="18"/>
  <c r="C162" i="18" s="1"/>
  <c r="D70" i="18"/>
  <c r="C172" i="18" s="1"/>
  <c r="D76" i="18"/>
  <c r="I172" i="18" s="1"/>
  <c r="D74" i="18"/>
  <c r="G172" i="18" s="1"/>
  <c r="D72" i="18"/>
  <c r="E172" i="18" s="1"/>
  <c r="F70" i="18"/>
  <c r="C173" i="18" s="1"/>
  <c r="D77" i="18"/>
  <c r="J172" i="18" s="1"/>
  <c r="P37" i="18"/>
  <c r="F164" i="18" s="1"/>
  <c r="L37" i="18"/>
  <c r="F162" i="18" s="1"/>
  <c r="N38" i="18"/>
  <c r="G163" i="18" s="1"/>
  <c r="P39" i="18"/>
  <c r="H164" i="18" s="1"/>
  <c r="D41" i="18"/>
  <c r="J158" i="18" s="1"/>
  <c r="H68" i="18"/>
  <c r="P68" i="18"/>
  <c r="D71" i="18"/>
  <c r="D172" i="18" s="1"/>
  <c r="F72" i="18"/>
  <c r="E173" i="18" s="1"/>
  <c r="J74" i="18"/>
  <c r="G175" i="18" s="1"/>
  <c r="J77" i="18"/>
  <c r="J175" i="18" s="1"/>
  <c r="J110" i="18"/>
  <c r="E168" i="18" s="1"/>
  <c r="J108" i="18"/>
  <c r="C168" i="18" s="1"/>
  <c r="J114" i="18"/>
  <c r="I168" i="18" s="1"/>
  <c r="F115" i="18"/>
  <c r="J166" i="18" s="1"/>
  <c r="J72" i="18"/>
  <c r="E175" i="18" s="1"/>
  <c r="J75" i="18"/>
  <c r="H175" i="18" s="1"/>
  <c r="J38" i="18"/>
  <c r="G161" i="18" s="1"/>
  <c r="L39" i="18"/>
  <c r="H162" i="18" s="1"/>
  <c r="N40" i="18"/>
  <c r="I163" i="18" s="1"/>
  <c r="P41" i="18"/>
  <c r="J164" i="18" s="1"/>
  <c r="J71" i="18"/>
  <c r="D175" i="18" s="1"/>
  <c r="D73" i="18"/>
  <c r="F172" i="18" s="1"/>
  <c r="J76" i="18"/>
  <c r="I175" i="18" s="1"/>
  <c r="D106" i="18"/>
  <c r="L106" i="18"/>
  <c r="L107" i="18" s="1"/>
  <c r="L112" i="18" s="1"/>
  <c r="G169" i="18" s="1"/>
  <c r="N106" i="18"/>
  <c r="D39" i="18"/>
  <c r="H158" i="18" s="1"/>
  <c r="F40" i="18"/>
  <c r="I159" i="18" s="1"/>
  <c r="H109" i="18"/>
  <c r="D167" i="18" s="1"/>
  <c r="H115" i="18"/>
  <c r="J167" i="18" s="1"/>
  <c r="H113" i="18"/>
  <c r="H167" i="18" s="1"/>
  <c r="P113" i="18"/>
  <c r="H171" i="18" s="1"/>
  <c r="P111" i="18"/>
  <c r="F171" i="18" s="1"/>
  <c r="P109" i="18"/>
  <c r="D171" i="18" s="1"/>
  <c r="F38" i="18"/>
  <c r="G159" i="18" s="1"/>
  <c r="J40" i="18"/>
  <c r="I161" i="18" s="1"/>
  <c r="L41" i="18"/>
  <c r="J162" i="18" s="1"/>
  <c r="J70" i="18"/>
  <c r="C175" i="18" s="1"/>
  <c r="N72" i="18"/>
  <c r="E177" i="18" s="1"/>
  <c r="D75" i="18"/>
  <c r="H172" i="18" s="1"/>
  <c r="F76" i="18"/>
  <c r="I173" i="18" s="1"/>
  <c r="H108" i="18"/>
  <c r="C167" i="18" s="1"/>
  <c r="H111" i="18"/>
  <c r="F167" i="18" s="1"/>
  <c r="P112" i="18"/>
  <c r="G171" i="18" s="1"/>
  <c r="P115" i="18"/>
  <c r="J171" i="18" s="1"/>
  <c r="F109" i="18"/>
  <c r="D166" i="18" s="1"/>
  <c r="H110" i="18"/>
  <c r="E167" i="18" s="1"/>
  <c r="J111" i="18"/>
  <c r="F168" i="18" s="1"/>
  <c r="P114" i="18"/>
  <c r="I171" i="18" s="1"/>
  <c r="P108" i="18"/>
  <c r="C171" i="18" s="1"/>
  <c r="F111" i="18"/>
  <c r="F166" i="18" s="1"/>
  <c r="H112" i="18"/>
  <c r="G167" i="18" s="1"/>
  <c r="J113" i="18"/>
  <c r="H168" i="18" s="1"/>
  <c r="H142" i="18"/>
  <c r="F146" i="18"/>
  <c r="E180" i="18" s="1"/>
  <c r="P110" i="18"/>
  <c r="E171" i="18" s="1"/>
  <c r="F113" i="18"/>
  <c r="H166" i="18" s="1"/>
  <c r="H114" i="18"/>
  <c r="I167" i="18" s="1"/>
  <c r="J115" i="18"/>
  <c r="J168" i="18" s="1"/>
  <c r="H143" i="17"/>
  <c r="D179" i="17" s="1"/>
  <c r="D149" i="17"/>
  <c r="J177" i="17" s="1"/>
  <c r="D111" i="17"/>
  <c r="H163" i="17" s="1"/>
  <c r="J69" i="17"/>
  <c r="J77" i="17" s="1"/>
  <c r="J173" i="17" s="1"/>
  <c r="D69" i="17"/>
  <c r="D70" i="17" s="1"/>
  <c r="C170" i="17" s="1"/>
  <c r="F32" i="17"/>
  <c r="N32" i="17"/>
  <c r="N33" i="17" s="1"/>
  <c r="N38" i="17" s="1"/>
  <c r="G161" i="17" s="1"/>
  <c r="H35" i="17"/>
  <c r="D158" i="17" s="1"/>
  <c r="P35" i="17"/>
  <c r="D162" i="17" s="1"/>
  <c r="J36" i="17"/>
  <c r="E159" i="17" s="1"/>
  <c r="D37" i="17"/>
  <c r="F156" i="17" s="1"/>
  <c r="H39" i="17"/>
  <c r="H158" i="17" s="1"/>
  <c r="P39" i="17"/>
  <c r="H162" i="17" s="1"/>
  <c r="J40" i="17"/>
  <c r="I159" i="17" s="1"/>
  <c r="D41" i="17"/>
  <c r="J156" i="17" s="1"/>
  <c r="J70" i="17"/>
  <c r="C173" i="17" s="1"/>
  <c r="F142" i="17"/>
  <c r="C178" i="17" s="1"/>
  <c r="F144" i="17"/>
  <c r="E178" i="17" s="1"/>
  <c r="F146" i="17"/>
  <c r="G178" i="17" s="1"/>
  <c r="P40" i="17"/>
  <c r="I162" i="17" s="1"/>
  <c r="P38" i="17"/>
  <c r="G162" i="17" s="1"/>
  <c r="P36" i="17"/>
  <c r="E162" i="17" s="1"/>
  <c r="P34" i="17"/>
  <c r="C162" i="17" s="1"/>
  <c r="N72" i="17"/>
  <c r="E175" i="17" s="1"/>
  <c r="N70" i="17"/>
  <c r="C175" i="17" s="1"/>
  <c r="N73" i="17"/>
  <c r="F175" i="17" s="1"/>
  <c r="N77" i="17"/>
  <c r="J175" i="17" s="1"/>
  <c r="N75" i="17"/>
  <c r="H175" i="17" s="1"/>
  <c r="N71" i="17"/>
  <c r="D175" i="17" s="1"/>
  <c r="L108" i="17"/>
  <c r="E167" i="17" s="1"/>
  <c r="L113" i="17"/>
  <c r="J167" i="17" s="1"/>
  <c r="L106" i="17"/>
  <c r="C167" i="17" s="1"/>
  <c r="J39" i="17"/>
  <c r="H159" i="17" s="1"/>
  <c r="J35" i="17"/>
  <c r="D159" i="17" s="1"/>
  <c r="J41" i="17"/>
  <c r="J159" i="17" s="1"/>
  <c r="J37" i="17"/>
  <c r="F159" i="17" s="1"/>
  <c r="J34" i="17"/>
  <c r="C159" i="17" s="1"/>
  <c r="D35" i="17"/>
  <c r="D156" i="17" s="1"/>
  <c r="H37" i="17"/>
  <c r="F158" i="17" s="1"/>
  <c r="P37" i="17"/>
  <c r="F162" i="17" s="1"/>
  <c r="J38" i="17"/>
  <c r="G159" i="17" s="1"/>
  <c r="D39" i="17"/>
  <c r="H156" i="17" s="1"/>
  <c r="H41" i="17"/>
  <c r="J158" i="17" s="1"/>
  <c r="P41" i="17"/>
  <c r="J162" i="17" s="1"/>
  <c r="F75" i="17"/>
  <c r="H171" i="17" s="1"/>
  <c r="F74" i="17"/>
  <c r="G171" i="17" s="1"/>
  <c r="F72" i="17"/>
  <c r="E171" i="17" s="1"/>
  <c r="F70" i="17"/>
  <c r="C171" i="17" s="1"/>
  <c r="F73" i="17"/>
  <c r="F171" i="17" s="1"/>
  <c r="F71" i="17"/>
  <c r="D171" i="17" s="1"/>
  <c r="F77" i="17"/>
  <c r="J171" i="17" s="1"/>
  <c r="L73" i="17"/>
  <c r="F174" i="17" s="1"/>
  <c r="L71" i="17"/>
  <c r="D174" i="17" s="1"/>
  <c r="L74" i="17"/>
  <c r="G174" i="17" s="1"/>
  <c r="L72" i="17"/>
  <c r="E174" i="17" s="1"/>
  <c r="L76" i="17"/>
  <c r="I174" i="17" s="1"/>
  <c r="L70" i="17"/>
  <c r="C174" i="17" s="1"/>
  <c r="H38" i="17"/>
  <c r="G158" i="17" s="1"/>
  <c r="H40" i="17"/>
  <c r="I158" i="17" s="1"/>
  <c r="H36" i="17"/>
  <c r="E158" i="17" s="1"/>
  <c r="H34" i="17"/>
  <c r="C158" i="17" s="1"/>
  <c r="D72" i="17"/>
  <c r="E170" i="17" s="1"/>
  <c r="D108" i="17"/>
  <c r="E163" i="17" s="1"/>
  <c r="D106" i="17"/>
  <c r="C163" i="17" s="1"/>
  <c r="J112" i="17"/>
  <c r="I166" i="17" s="1"/>
  <c r="J107" i="17"/>
  <c r="D166" i="17" s="1"/>
  <c r="J109" i="17"/>
  <c r="F166" i="17" s="1"/>
  <c r="H147" i="17"/>
  <c r="H179" i="17" s="1"/>
  <c r="H149" i="17"/>
  <c r="J179" i="17" s="1"/>
  <c r="D40" i="17"/>
  <c r="I156" i="17" s="1"/>
  <c r="D36" i="17"/>
  <c r="E156" i="17" s="1"/>
  <c r="D34" i="17"/>
  <c r="C156" i="17" s="1"/>
  <c r="D38" i="17"/>
  <c r="G156" i="17" s="1"/>
  <c r="L38" i="17"/>
  <c r="G160" i="17" s="1"/>
  <c r="D145" i="17"/>
  <c r="F177" i="17" s="1"/>
  <c r="D147" i="17"/>
  <c r="H177" i="17" s="1"/>
  <c r="D143" i="17"/>
  <c r="D177" i="17" s="1"/>
  <c r="F148" i="17"/>
  <c r="I178" i="17" s="1"/>
  <c r="D75" i="17"/>
  <c r="H170" i="17" s="1"/>
  <c r="F104" i="17"/>
  <c r="J108" i="17"/>
  <c r="E166" i="17" s="1"/>
  <c r="J110" i="17"/>
  <c r="G166" i="17" s="1"/>
  <c r="F147" i="17"/>
  <c r="H178" i="17" s="1"/>
  <c r="N74" i="17"/>
  <c r="G175" i="17" s="1"/>
  <c r="H104" i="17"/>
  <c r="P104" i="17"/>
  <c r="P105" i="17" s="1"/>
  <c r="P113" i="17" s="1"/>
  <c r="J169" i="17" s="1"/>
  <c r="D107" i="17"/>
  <c r="D163" i="17" s="1"/>
  <c r="L110" i="17"/>
  <c r="G167" i="17" s="1"/>
  <c r="J111" i="17"/>
  <c r="H166" i="17" s="1"/>
  <c r="H145" i="17"/>
  <c r="F179" i="17" s="1"/>
  <c r="L77" i="17"/>
  <c r="J174" i="17" s="1"/>
  <c r="J106" i="17"/>
  <c r="C166" i="17" s="1"/>
  <c r="L107" i="17"/>
  <c r="D167" i="17" s="1"/>
  <c r="L112" i="17"/>
  <c r="I167" i="17" s="1"/>
  <c r="F76" i="17"/>
  <c r="I171" i="17" s="1"/>
  <c r="N104" i="17"/>
  <c r="L109" i="17"/>
  <c r="F167" i="17" s="1"/>
  <c r="D142" i="17"/>
  <c r="C177" i="17" s="1"/>
  <c r="F145" i="17"/>
  <c r="F178" i="17" s="1"/>
  <c r="H69" i="17"/>
  <c r="H75" i="17" s="1"/>
  <c r="H172" i="17" s="1"/>
  <c r="P69" i="17"/>
  <c r="P75" i="17" s="1"/>
  <c r="H176" i="17" s="1"/>
  <c r="L75" i="17"/>
  <c r="H174" i="17" s="1"/>
  <c r="N76" i="17"/>
  <c r="I175" i="17" s="1"/>
  <c r="P77" i="17"/>
  <c r="J176" i="17" s="1"/>
  <c r="D109" i="17"/>
  <c r="F163" i="17" s="1"/>
  <c r="L111" i="17"/>
  <c r="H167" i="17" s="1"/>
  <c r="D113" i="17"/>
  <c r="J163" i="17" s="1"/>
  <c r="H142" i="17"/>
  <c r="C179" i="17" s="1"/>
  <c r="H144" i="17"/>
  <c r="E179" i="17" s="1"/>
  <c r="D148" i="17"/>
  <c r="I177" i="17" s="1"/>
  <c r="D110" i="17"/>
  <c r="G163" i="17" s="1"/>
  <c r="J113" i="17"/>
  <c r="J166" i="17" s="1"/>
  <c r="D144" i="17"/>
  <c r="E177" i="17" s="1"/>
  <c r="H146" i="17"/>
  <c r="G179" i="17" s="1"/>
  <c r="F149" i="17"/>
  <c r="J178" i="17" s="1"/>
  <c r="D112" i="17"/>
  <c r="I163" i="17" s="1"/>
  <c r="F143" i="17"/>
  <c r="D178" i="17" s="1"/>
  <c r="D146" i="17"/>
  <c r="G177" i="17" s="1"/>
  <c r="H148" i="17"/>
  <c r="I179" i="17" s="1"/>
  <c r="F144" i="18" l="1"/>
  <c r="C180" i="18" s="1"/>
  <c r="F149" i="18"/>
  <c r="H180" i="18" s="1"/>
  <c r="F150" i="18"/>
  <c r="I180" i="18" s="1"/>
  <c r="F147" i="18"/>
  <c r="F180" i="18" s="1"/>
  <c r="F148" i="18"/>
  <c r="G180" i="18" s="1"/>
  <c r="D148" i="18"/>
  <c r="G179" i="18" s="1"/>
  <c r="F145" i="18"/>
  <c r="D180" i="18" s="1"/>
  <c r="N76" i="18"/>
  <c r="I177" i="18" s="1"/>
  <c r="N77" i="18"/>
  <c r="J177" i="18" s="1"/>
  <c r="N70" i="18"/>
  <c r="C177" i="18" s="1"/>
  <c r="N73" i="18"/>
  <c r="F177" i="18" s="1"/>
  <c r="N74" i="18"/>
  <c r="G177" i="18" s="1"/>
  <c r="N75" i="18"/>
  <c r="H177" i="18" s="1"/>
  <c r="L74" i="18"/>
  <c r="G176" i="18" s="1"/>
  <c r="F75" i="18"/>
  <c r="H173" i="18" s="1"/>
  <c r="F74" i="18"/>
  <c r="G173" i="18" s="1"/>
  <c r="L73" i="18"/>
  <c r="F176" i="18" s="1"/>
  <c r="L76" i="18"/>
  <c r="I176" i="18" s="1"/>
  <c r="L71" i="18"/>
  <c r="D176" i="18" s="1"/>
  <c r="L70" i="18"/>
  <c r="C176" i="18" s="1"/>
  <c r="L77" i="18"/>
  <c r="J176" i="18" s="1"/>
  <c r="L75" i="18"/>
  <c r="H176" i="18" s="1"/>
  <c r="D108" i="19"/>
  <c r="E163" i="19" s="1"/>
  <c r="D109" i="19"/>
  <c r="F163" i="19" s="1"/>
  <c r="D113" i="19"/>
  <c r="J163" i="19" s="1"/>
  <c r="D106" i="19"/>
  <c r="C163" i="19" s="1"/>
  <c r="D112" i="19"/>
  <c r="I163" i="19" s="1"/>
  <c r="D107" i="19"/>
  <c r="D163" i="19" s="1"/>
  <c r="D111" i="19"/>
  <c r="H163" i="19" s="1"/>
  <c r="P34" i="19"/>
  <c r="C162" i="19" s="1"/>
  <c r="N35" i="19"/>
  <c r="D161" i="19" s="1"/>
  <c r="N36" i="19"/>
  <c r="E161" i="19" s="1"/>
  <c r="N39" i="19"/>
  <c r="H161" i="19" s="1"/>
  <c r="N40" i="19"/>
  <c r="I161" i="19" s="1"/>
  <c r="N41" i="19"/>
  <c r="J161" i="19" s="1"/>
  <c r="N38" i="19"/>
  <c r="G161" i="19" s="1"/>
  <c r="N34" i="19"/>
  <c r="C161" i="19" s="1"/>
  <c r="F35" i="19"/>
  <c r="D157" i="19" s="1"/>
  <c r="P110" i="17"/>
  <c r="G169" i="17" s="1"/>
  <c r="L34" i="17"/>
  <c r="C160" i="17" s="1"/>
  <c r="L40" i="17"/>
  <c r="I160" i="17" s="1"/>
  <c r="L39" i="17"/>
  <c r="H160" i="17" s="1"/>
  <c r="H105" i="17"/>
  <c r="H107" i="17" s="1"/>
  <c r="D165" i="17" s="1"/>
  <c r="N105" i="17"/>
  <c r="N109" i="17" s="1"/>
  <c r="F168" i="17" s="1"/>
  <c r="F105" i="17"/>
  <c r="F111" i="17" s="1"/>
  <c r="H164" i="17" s="1"/>
  <c r="L36" i="17"/>
  <c r="E160" i="17" s="1"/>
  <c r="N34" i="17"/>
  <c r="C161" i="17" s="1"/>
  <c r="N41" i="17"/>
  <c r="J161" i="17" s="1"/>
  <c r="N36" i="17"/>
  <c r="E161" i="17" s="1"/>
  <c r="F33" i="17"/>
  <c r="F40" i="17" s="1"/>
  <c r="I157" i="17" s="1"/>
  <c r="L108" i="18"/>
  <c r="C169" i="18" s="1"/>
  <c r="D145" i="18"/>
  <c r="D179" i="18" s="1"/>
  <c r="D150" i="18"/>
  <c r="I179" i="18" s="1"/>
  <c r="D151" i="18"/>
  <c r="J179" i="18" s="1"/>
  <c r="P38" i="19"/>
  <c r="G162" i="19" s="1"/>
  <c r="F37" i="19"/>
  <c r="F157" i="19" s="1"/>
  <c r="D107" i="18"/>
  <c r="N35" i="17"/>
  <c r="D161" i="17" s="1"/>
  <c r="L41" i="17"/>
  <c r="J160" i="17" s="1"/>
  <c r="D144" i="18"/>
  <c r="C179" i="18" s="1"/>
  <c r="H143" i="18"/>
  <c r="H147" i="18" s="1"/>
  <c r="F181" i="18" s="1"/>
  <c r="N115" i="18"/>
  <c r="J170" i="18" s="1"/>
  <c r="N107" i="18"/>
  <c r="N109" i="18" s="1"/>
  <c r="D170" i="18" s="1"/>
  <c r="F34" i="19"/>
  <c r="C157" i="19" s="1"/>
  <c r="F39" i="19"/>
  <c r="H157" i="19" s="1"/>
  <c r="F36" i="19"/>
  <c r="E157" i="19" s="1"/>
  <c r="N37" i="17"/>
  <c r="F161" i="17" s="1"/>
  <c r="H69" i="18"/>
  <c r="H77" i="18" s="1"/>
  <c r="J174" i="18" s="1"/>
  <c r="N39" i="17"/>
  <c r="H161" i="17" s="1"/>
  <c r="N40" i="17"/>
  <c r="I161" i="17" s="1"/>
  <c r="L35" i="17"/>
  <c r="D160" i="17" s="1"/>
  <c r="D149" i="18"/>
  <c r="H179" i="18" s="1"/>
  <c r="D146" i="18"/>
  <c r="E179" i="18" s="1"/>
  <c r="P69" i="18"/>
  <c r="P70" i="18" s="1"/>
  <c r="C178" i="18" s="1"/>
  <c r="F38" i="19"/>
  <c r="G157" i="19" s="1"/>
  <c r="F41" i="19"/>
  <c r="J157" i="19" s="1"/>
  <c r="J109" i="19"/>
  <c r="F166" i="19" s="1"/>
  <c r="J107" i="19"/>
  <c r="D166" i="19" s="1"/>
  <c r="J111" i="19"/>
  <c r="H166" i="19" s="1"/>
  <c r="H113" i="19"/>
  <c r="J165" i="19" s="1"/>
  <c r="H111" i="19"/>
  <c r="H165" i="19" s="1"/>
  <c r="H109" i="19"/>
  <c r="F165" i="19" s="1"/>
  <c r="H107" i="19"/>
  <c r="D165" i="19" s="1"/>
  <c r="J106" i="19"/>
  <c r="C166" i="19" s="1"/>
  <c r="J112" i="19"/>
  <c r="I166" i="19" s="1"/>
  <c r="J110" i="19"/>
  <c r="G166" i="19" s="1"/>
  <c r="J108" i="19"/>
  <c r="E166" i="19" s="1"/>
  <c r="H149" i="19"/>
  <c r="J179" i="19" s="1"/>
  <c r="H112" i="19"/>
  <c r="I165" i="19" s="1"/>
  <c r="H146" i="19"/>
  <c r="G179" i="19" s="1"/>
  <c r="H142" i="19"/>
  <c r="C179" i="19" s="1"/>
  <c r="H148" i="19"/>
  <c r="I179" i="19" s="1"/>
  <c r="H108" i="19"/>
  <c r="E165" i="19" s="1"/>
  <c r="H147" i="19"/>
  <c r="H179" i="19" s="1"/>
  <c r="H144" i="19"/>
  <c r="E179" i="19" s="1"/>
  <c r="H145" i="19"/>
  <c r="F179" i="19" s="1"/>
  <c r="H35" i="18"/>
  <c r="D160" i="18" s="1"/>
  <c r="H40" i="18"/>
  <c r="I160" i="18" s="1"/>
  <c r="H38" i="18"/>
  <c r="G160" i="18" s="1"/>
  <c r="H36" i="18"/>
  <c r="E160" i="18" s="1"/>
  <c r="H34" i="18"/>
  <c r="C160" i="18" s="1"/>
  <c r="H150" i="18"/>
  <c r="I181" i="18" s="1"/>
  <c r="H144" i="18"/>
  <c r="C181" i="18" s="1"/>
  <c r="L111" i="18"/>
  <c r="F169" i="18" s="1"/>
  <c r="L109" i="18"/>
  <c r="D169" i="18" s="1"/>
  <c r="L115" i="18"/>
  <c r="J169" i="18" s="1"/>
  <c r="L113" i="18"/>
  <c r="H169" i="18" s="1"/>
  <c r="L110" i="18"/>
  <c r="P72" i="18"/>
  <c r="E178" i="18" s="1"/>
  <c r="H41" i="18"/>
  <c r="J160" i="18" s="1"/>
  <c r="N112" i="18"/>
  <c r="G170" i="18" s="1"/>
  <c r="N110" i="18"/>
  <c r="E170" i="18" s="1"/>
  <c r="N108" i="18"/>
  <c r="C170" i="18" s="1"/>
  <c r="N114" i="18"/>
  <c r="I170" i="18" s="1"/>
  <c r="H151" i="18"/>
  <c r="J181" i="18" s="1"/>
  <c r="L114" i="18"/>
  <c r="I169" i="18" s="1"/>
  <c r="H148" i="18"/>
  <c r="G181" i="18" s="1"/>
  <c r="H39" i="18"/>
  <c r="H160" i="18" s="1"/>
  <c r="D113" i="18"/>
  <c r="H165" i="18" s="1"/>
  <c r="H145" i="18"/>
  <c r="D181" i="18" s="1"/>
  <c r="P75" i="18"/>
  <c r="H178" i="18" s="1"/>
  <c r="N113" i="18"/>
  <c r="H170" i="18" s="1"/>
  <c r="N111" i="18"/>
  <c r="F170" i="18" s="1"/>
  <c r="H37" i="18"/>
  <c r="F160" i="18" s="1"/>
  <c r="P38" i="18"/>
  <c r="G164" i="18" s="1"/>
  <c r="P35" i="18"/>
  <c r="D164" i="18" s="1"/>
  <c r="P40" i="18"/>
  <c r="I164" i="18" s="1"/>
  <c r="P36" i="18"/>
  <c r="E164" i="18" s="1"/>
  <c r="P34" i="18"/>
  <c r="C164" i="18" s="1"/>
  <c r="N113" i="17"/>
  <c r="J168" i="17" s="1"/>
  <c r="J73" i="17"/>
  <c r="F173" i="17" s="1"/>
  <c r="J72" i="17"/>
  <c r="E173" i="17" s="1"/>
  <c r="J75" i="17"/>
  <c r="H173" i="17" s="1"/>
  <c r="J74" i="17"/>
  <c r="G173" i="17" s="1"/>
  <c r="J76" i="17"/>
  <c r="I173" i="17" s="1"/>
  <c r="J71" i="17"/>
  <c r="D173" i="17" s="1"/>
  <c r="D74" i="17"/>
  <c r="G170" i="17" s="1"/>
  <c r="D71" i="17"/>
  <c r="D170" i="17" s="1"/>
  <c r="D77" i="17"/>
  <c r="J170" i="17" s="1"/>
  <c r="D76" i="17"/>
  <c r="I170" i="17" s="1"/>
  <c r="D73" i="17"/>
  <c r="F170" i="17" s="1"/>
  <c r="H77" i="17"/>
  <c r="J172" i="17" s="1"/>
  <c r="P108" i="17"/>
  <c r="E169" i="17" s="1"/>
  <c r="P106" i="17"/>
  <c r="C169" i="17" s="1"/>
  <c r="P109" i="17"/>
  <c r="F169" i="17" s="1"/>
  <c r="P107" i="17"/>
  <c r="D169" i="17" s="1"/>
  <c r="H76" i="17"/>
  <c r="I172" i="17" s="1"/>
  <c r="H73" i="17"/>
  <c r="F172" i="17" s="1"/>
  <c r="H71" i="17"/>
  <c r="D172" i="17" s="1"/>
  <c r="H74" i="17"/>
  <c r="G172" i="17" s="1"/>
  <c r="H72" i="17"/>
  <c r="E172" i="17" s="1"/>
  <c r="H70" i="17"/>
  <c r="C172" i="17" s="1"/>
  <c r="P73" i="17"/>
  <c r="F176" i="17" s="1"/>
  <c r="P71" i="17"/>
  <c r="D176" i="17" s="1"/>
  <c r="P72" i="17"/>
  <c r="E176" i="17" s="1"/>
  <c r="P70" i="17"/>
  <c r="C176" i="17" s="1"/>
  <c r="P76" i="17"/>
  <c r="I176" i="17" s="1"/>
  <c r="P74" i="17"/>
  <c r="G176" i="17" s="1"/>
  <c r="P112" i="17"/>
  <c r="I169" i="17" s="1"/>
  <c r="P111" i="17"/>
  <c r="H169" i="17" s="1"/>
  <c r="H113" i="17"/>
  <c r="J165" i="17" s="1"/>
  <c r="H149" i="18" l="1"/>
  <c r="H181" i="18" s="1"/>
  <c r="H146" i="18"/>
  <c r="E181" i="18" s="1"/>
  <c r="H74" i="18"/>
  <c r="G174" i="18" s="1"/>
  <c r="H72" i="18"/>
  <c r="E174" i="18" s="1"/>
  <c r="H71" i="18"/>
  <c r="D174" i="18" s="1"/>
  <c r="H76" i="18"/>
  <c r="I174" i="18" s="1"/>
  <c r="H75" i="18"/>
  <c r="H174" i="18" s="1"/>
  <c r="H182" i="18" s="1"/>
  <c r="H183" i="18" s="1"/>
  <c r="P77" i="18"/>
  <c r="J178" i="18" s="1"/>
  <c r="H70" i="18"/>
  <c r="C174" i="18" s="1"/>
  <c r="H73" i="18"/>
  <c r="F174" i="18" s="1"/>
  <c r="F109" i="17"/>
  <c r="F164" i="17" s="1"/>
  <c r="F112" i="17"/>
  <c r="I164" i="17" s="1"/>
  <c r="F108" i="17"/>
  <c r="E164" i="17" s="1"/>
  <c r="N106" i="17"/>
  <c r="C168" i="17" s="1"/>
  <c r="H111" i="17"/>
  <c r="H165" i="17" s="1"/>
  <c r="F113" i="17"/>
  <c r="J164" i="17" s="1"/>
  <c r="J180" i="17" s="1"/>
  <c r="J181" i="17" s="1"/>
  <c r="H109" i="17"/>
  <c r="F165" i="17" s="1"/>
  <c r="H106" i="17"/>
  <c r="C165" i="17" s="1"/>
  <c r="H112" i="17"/>
  <c r="I165" i="17" s="1"/>
  <c r="H108" i="17"/>
  <c r="E165" i="17" s="1"/>
  <c r="F41" i="17"/>
  <c r="J157" i="17" s="1"/>
  <c r="G180" i="19"/>
  <c r="G181" i="19" s="1"/>
  <c r="F110" i="17"/>
  <c r="G164" i="17" s="1"/>
  <c r="F107" i="17"/>
  <c r="D164" i="17" s="1"/>
  <c r="F106" i="17"/>
  <c r="C164" i="17" s="1"/>
  <c r="D110" i="18"/>
  <c r="E165" i="18" s="1"/>
  <c r="E182" i="18" s="1"/>
  <c r="E183" i="18" s="1"/>
  <c r="D112" i="18"/>
  <c r="G165" i="18" s="1"/>
  <c r="F36" i="17"/>
  <c r="E157" i="17" s="1"/>
  <c r="F37" i="17"/>
  <c r="F157" i="17" s="1"/>
  <c r="F34" i="17"/>
  <c r="C157" i="17" s="1"/>
  <c r="N111" i="17"/>
  <c r="H168" i="17" s="1"/>
  <c r="F39" i="17"/>
  <c r="H157" i="17" s="1"/>
  <c r="N112" i="17"/>
  <c r="I168" i="17" s="1"/>
  <c r="D115" i="18"/>
  <c r="J165" i="18" s="1"/>
  <c r="J182" i="18" s="1"/>
  <c r="J183" i="18" s="1"/>
  <c r="P74" i="18"/>
  <c r="G178" i="18" s="1"/>
  <c r="G182" i="18" s="1"/>
  <c r="G183" i="18" s="1"/>
  <c r="D114" i="18"/>
  <c r="I165" i="18" s="1"/>
  <c r="P71" i="18"/>
  <c r="D178" i="18" s="1"/>
  <c r="D108" i="18"/>
  <c r="C165" i="18" s="1"/>
  <c r="C182" i="18" s="1"/>
  <c r="C183" i="18" s="1"/>
  <c r="F35" i="17"/>
  <c r="D157" i="17" s="1"/>
  <c r="N107" i="17"/>
  <c r="D168" i="17" s="1"/>
  <c r="D109" i="18"/>
  <c r="D165" i="18" s="1"/>
  <c r="P76" i="18"/>
  <c r="I178" i="18" s="1"/>
  <c r="P73" i="18"/>
  <c r="F178" i="18" s="1"/>
  <c r="N108" i="17"/>
  <c r="E168" i="17" s="1"/>
  <c r="F38" i="17"/>
  <c r="G157" i="17" s="1"/>
  <c r="N110" i="17"/>
  <c r="G168" i="17" s="1"/>
  <c r="D111" i="18"/>
  <c r="F165" i="18" s="1"/>
  <c r="H110" i="17"/>
  <c r="G165" i="17" s="1"/>
  <c r="F180" i="19"/>
  <c r="F181" i="19" s="1"/>
  <c r="J180" i="19"/>
  <c r="J181" i="19" s="1"/>
  <c r="D180" i="19"/>
  <c r="D181" i="19" s="1"/>
  <c r="E180" i="19"/>
  <c r="E181" i="19" s="1"/>
  <c r="I180" i="19"/>
  <c r="I181" i="19" s="1"/>
  <c r="H180" i="19"/>
  <c r="H181" i="19" s="1"/>
  <c r="C180" i="19"/>
  <c r="C181" i="19" s="1"/>
  <c r="D182" i="18" l="1"/>
  <c r="D183" i="18" s="1"/>
  <c r="I182" i="18"/>
  <c r="I183" i="18" s="1"/>
  <c r="F182" i="18"/>
  <c r="F183" i="18" s="1"/>
  <c r="F180" i="17"/>
  <c r="F181" i="17" s="1"/>
  <c r="H180" i="17"/>
  <c r="H181" i="17" s="1"/>
  <c r="I180" i="17"/>
  <c r="I181" i="17" s="1"/>
  <c r="D180" i="17"/>
  <c r="D181" i="17" s="1"/>
  <c r="C180" i="17"/>
  <c r="C181" i="17" s="1"/>
  <c r="G180" i="17"/>
  <c r="G181" i="17" s="1"/>
  <c r="E180" i="17"/>
  <c r="E181" i="17" s="1"/>
  <c r="G150" i="14"/>
  <c r="G151" i="14" s="1"/>
  <c r="E150" i="14"/>
  <c r="E151" i="14" s="1"/>
  <c r="C150" i="14"/>
  <c r="C151" i="14" s="1"/>
  <c r="C149" i="14"/>
  <c r="C148" i="14"/>
  <c r="C147" i="14"/>
  <c r="C146" i="14"/>
  <c r="C145" i="14"/>
  <c r="C144" i="14"/>
  <c r="C143" i="14"/>
  <c r="C142" i="14"/>
  <c r="E149" i="14"/>
  <c r="E148" i="14"/>
  <c r="E147" i="14"/>
  <c r="E146" i="14"/>
  <c r="E145" i="14"/>
  <c r="E144" i="14"/>
  <c r="E143" i="14"/>
  <c r="E142" i="14"/>
  <c r="G149" i="14"/>
  <c r="G148" i="14"/>
  <c r="G147" i="14"/>
  <c r="G146" i="14"/>
  <c r="G145" i="14"/>
  <c r="G144" i="14"/>
  <c r="G143" i="14"/>
  <c r="G142" i="14"/>
  <c r="E107" i="14"/>
  <c r="E106" i="14"/>
  <c r="C113" i="14"/>
  <c r="C112" i="14"/>
  <c r="C111" i="14"/>
  <c r="C110" i="14"/>
  <c r="C109" i="14"/>
  <c r="C108" i="14"/>
  <c r="C106" i="14"/>
  <c r="C107" i="14"/>
  <c r="O113" i="14"/>
  <c r="M113" i="14"/>
  <c r="K113" i="14"/>
  <c r="I113" i="14"/>
  <c r="G113" i="14"/>
  <c r="E113" i="14"/>
  <c r="O112" i="14"/>
  <c r="M112" i="14"/>
  <c r="K112" i="14"/>
  <c r="I112" i="14"/>
  <c r="G112" i="14"/>
  <c r="E112" i="14"/>
  <c r="O111" i="14"/>
  <c r="M111" i="14"/>
  <c r="K111" i="14"/>
  <c r="I111" i="14"/>
  <c r="G111" i="14"/>
  <c r="E111" i="14"/>
  <c r="O110" i="14"/>
  <c r="M110" i="14"/>
  <c r="K110" i="14"/>
  <c r="I110" i="14"/>
  <c r="G110" i="14"/>
  <c r="E110" i="14"/>
  <c r="O109" i="14"/>
  <c r="M109" i="14"/>
  <c r="K109" i="14"/>
  <c r="I109" i="14"/>
  <c r="G109" i="14"/>
  <c r="E109" i="14"/>
  <c r="O108" i="14"/>
  <c r="M108" i="14"/>
  <c r="K108" i="14"/>
  <c r="I108" i="14"/>
  <c r="G108" i="14"/>
  <c r="E108" i="14"/>
  <c r="O107" i="14"/>
  <c r="M107" i="14"/>
  <c r="K107" i="14"/>
  <c r="I107" i="14"/>
  <c r="G107" i="14"/>
  <c r="O106" i="14"/>
  <c r="M106" i="14"/>
  <c r="K106" i="14"/>
  <c r="I106" i="14"/>
  <c r="G106" i="14"/>
  <c r="O77" i="14"/>
  <c r="O76" i="14"/>
  <c r="O75" i="14"/>
  <c r="O74" i="14"/>
  <c r="O73" i="14"/>
  <c r="O72" i="14"/>
  <c r="O71" i="14"/>
  <c r="O70" i="14"/>
  <c r="M77" i="14"/>
  <c r="M76" i="14"/>
  <c r="M75" i="14"/>
  <c r="M74" i="14"/>
  <c r="M73" i="14"/>
  <c r="M72" i="14"/>
  <c r="M71" i="14"/>
  <c r="M70" i="14"/>
  <c r="K77" i="14"/>
  <c r="K76" i="14"/>
  <c r="K75" i="14"/>
  <c r="K74" i="14"/>
  <c r="K73" i="14"/>
  <c r="K72" i="14"/>
  <c r="K71" i="14"/>
  <c r="K70" i="14"/>
  <c r="I70" i="14"/>
  <c r="I77" i="14"/>
  <c r="I76" i="14"/>
  <c r="I75" i="14"/>
  <c r="I74" i="14"/>
  <c r="I73" i="14"/>
  <c r="I72" i="14"/>
  <c r="I71" i="14"/>
  <c r="G77" i="14"/>
  <c r="G76" i="14"/>
  <c r="G75" i="14"/>
  <c r="G74" i="14"/>
  <c r="G73" i="14"/>
  <c r="G72" i="14"/>
  <c r="G71" i="14"/>
  <c r="G70" i="14"/>
  <c r="E77" i="14"/>
  <c r="E76" i="14"/>
  <c r="E75" i="14"/>
  <c r="E74" i="14"/>
  <c r="E73" i="14"/>
  <c r="E72" i="14"/>
  <c r="E71" i="14"/>
  <c r="E70" i="14"/>
  <c r="C77" i="14"/>
  <c r="C76" i="14"/>
  <c r="C75" i="14"/>
  <c r="C74" i="14"/>
  <c r="C73" i="14"/>
  <c r="C72" i="14"/>
  <c r="C71" i="14"/>
  <c r="C70" i="14"/>
  <c r="O41" i="14"/>
  <c r="O40" i="14"/>
  <c r="O39" i="14"/>
  <c r="O38" i="14"/>
  <c r="O37" i="14"/>
  <c r="O36" i="14"/>
  <c r="O35" i="14"/>
  <c r="O34" i="14"/>
  <c r="M42" i="14"/>
  <c r="M43" i="14" s="1"/>
  <c r="M41" i="14"/>
  <c r="M40" i="14"/>
  <c r="M39" i="14"/>
  <c r="M38" i="14"/>
  <c r="M37" i="14"/>
  <c r="M36" i="14"/>
  <c r="M35" i="14"/>
  <c r="M34" i="14"/>
  <c r="K41" i="14"/>
  <c r="K40" i="14"/>
  <c r="K39" i="14"/>
  <c r="K38" i="14"/>
  <c r="K37" i="14"/>
  <c r="K36" i="14"/>
  <c r="K35" i="14"/>
  <c r="K34" i="14"/>
  <c r="I41" i="14"/>
  <c r="I40" i="14"/>
  <c r="I39" i="14"/>
  <c r="I38" i="14"/>
  <c r="I37" i="14"/>
  <c r="I36" i="14"/>
  <c r="I35" i="14"/>
  <c r="I34" i="14"/>
  <c r="G41" i="14"/>
  <c r="G40" i="14"/>
  <c r="G39" i="14"/>
  <c r="G38" i="14"/>
  <c r="G37" i="14"/>
  <c r="G36" i="14"/>
  <c r="G35" i="14"/>
  <c r="G34" i="14"/>
  <c r="E41" i="14"/>
  <c r="E40" i="14"/>
  <c r="E39" i="14"/>
  <c r="E38" i="14"/>
  <c r="E37" i="14"/>
  <c r="E36" i="14"/>
  <c r="E35" i="14"/>
  <c r="E34" i="14"/>
  <c r="C41" i="14"/>
  <c r="C40" i="14"/>
  <c r="C39" i="14"/>
  <c r="C38" i="14"/>
  <c r="C37" i="14"/>
  <c r="C36" i="14"/>
  <c r="C35" i="14"/>
  <c r="C34" i="14"/>
  <c r="H135" i="14"/>
  <c r="F135" i="14"/>
  <c r="D135" i="14"/>
  <c r="H134" i="14"/>
  <c r="F134" i="14"/>
  <c r="D134" i="14"/>
  <c r="H133" i="14"/>
  <c r="F133" i="14"/>
  <c r="D133" i="14"/>
  <c r="H132" i="14"/>
  <c r="F132" i="14"/>
  <c r="D132" i="14"/>
  <c r="H131" i="14"/>
  <c r="F131" i="14"/>
  <c r="D131" i="14"/>
  <c r="H130" i="14"/>
  <c r="F130" i="14"/>
  <c r="D130" i="14"/>
  <c r="H129" i="14"/>
  <c r="F129" i="14"/>
  <c r="D129" i="14"/>
  <c r="H128" i="14"/>
  <c r="F128" i="14"/>
  <c r="D128" i="14"/>
  <c r="H127" i="14"/>
  <c r="F127" i="14"/>
  <c r="D127" i="14"/>
  <c r="H126" i="14"/>
  <c r="F126" i="14"/>
  <c r="D126" i="14"/>
  <c r="H125" i="14"/>
  <c r="F125" i="14"/>
  <c r="D125" i="14"/>
  <c r="H124" i="14"/>
  <c r="F124" i="14"/>
  <c r="D124" i="14"/>
  <c r="H123" i="14"/>
  <c r="F123" i="14"/>
  <c r="D123" i="14"/>
  <c r="H122" i="14"/>
  <c r="F122" i="14"/>
  <c r="D122" i="14"/>
  <c r="H121" i="14"/>
  <c r="F121" i="14"/>
  <c r="D121" i="14"/>
  <c r="H120" i="14"/>
  <c r="F120" i="14"/>
  <c r="D120" i="14"/>
  <c r="O114" i="14"/>
  <c r="O115" i="14" s="1"/>
  <c r="M114" i="14"/>
  <c r="M115" i="14" s="1"/>
  <c r="K114" i="14"/>
  <c r="K115" i="14" s="1"/>
  <c r="I114" i="14"/>
  <c r="I115" i="14" s="1"/>
  <c r="G114" i="14"/>
  <c r="G115" i="14" s="1"/>
  <c r="E114" i="14"/>
  <c r="E115" i="14" s="1"/>
  <c r="C114" i="14"/>
  <c r="C115" i="14" s="1"/>
  <c r="P103" i="14"/>
  <c r="N103" i="14"/>
  <c r="L103" i="14"/>
  <c r="J103" i="14"/>
  <c r="H103" i="14"/>
  <c r="F103" i="14"/>
  <c r="D103" i="14"/>
  <c r="P102" i="14"/>
  <c r="N102" i="14"/>
  <c r="L102" i="14"/>
  <c r="J102" i="14"/>
  <c r="H102" i="14"/>
  <c r="F102" i="14"/>
  <c r="D102" i="14"/>
  <c r="P101" i="14"/>
  <c r="N101" i="14"/>
  <c r="L101" i="14"/>
  <c r="J101" i="14"/>
  <c r="H101" i="14"/>
  <c r="F101" i="14"/>
  <c r="D101" i="14"/>
  <c r="P100" i="14"/>
  <c r="N100" i="14"/>
  <c r="L100" i="14"/>
  <c r="J100" i="14"/>
  <c r="H100" i="14"/>
  <c r="F100" i="14"/>
  <c r="D100" i="14"/>
  <c r="P99" i="14"/>
  <c r="N99" i="14"/>
  <c r="L99" i="14"/>
  <c r="J99" i="14"/>
  <c r="H99" i="14"/>
  <c r="F99" i="14"/>
  <c r="D99" i="14"/>
  <c r="P98" i="14"/>
  <c r="N98" i="14"/>
  <c r="L98" i="14"/>
  <c r="J98" i="14"/>
  <c r="H98" i="14"/>
  <c r="F98" i="14"/>
  <c r="D98" i="14"/>
  <c r="P97" i="14"/>
  <c r="N97" i="14"/>
  <c r="L97" i="14"/>
  <c r="J97" i="14"/>
  <c r="H97" i="14"/>
  <c r="F97" i="14"/>
  <c r="D97" i="14"/>
  <c r="P96" i="14"/>
  <c r="N96" i="14"/>
  <c r="L96" i="14"/>
  <c r="J96" i="14"/>
  <c r="H96" i="14"/>
  <c r="F96" i="14"/>
  <c r="D96" i="14"/>
  <c r="P95" i="14"/>
  <c r="N95" i="14"/>
  <c r="L95" i="14"/>
  <c r="J95" i="14"/>
  <c r="H95" i="14"/>
  <c r="F95" i="14"/>
  <c r="D95" i="14"/>
  <c r="P94" i="14"/>
  <c r="N94" i="14"/>
  <c r="L94" i="14"/>
  <c r="J94" i="14"/>
  <c r="H94" i="14"/>
  <c r="F94" i="14"/>
  <c r="D94" i="14"/>
  <c r="P93" i="14"/>
  <c r="N93" i="14"/>
  <c r="L93" i="14"/>
  <c r="J93" i="14"/>
  <c r="H93" i="14"/>
  <c r="F93" i="14"/>
  <c r="D93" i="14"/>
  <c r="P92" i="14"/>
  <c r="N92" i="14"/>
  <c r="L92" i="14"/>
  <c r="J92" i="14"/>
  <c r="H92" i="14"/>
  <c r="F92" i="14"/>
  <c r="D92" i="14"/>
  <c r="P91" i="14"/>
  <c r="N91" i="14"/>
  <c r="L91" i="14"/>
  <c r="J91" i="14"/>
  <c r="H91" i="14"/>
  <c r="F91" i="14"/>
  <c r="D91" i="14"/>
  <c r="P90" i="14"/>
  <c r="N90" i="14"/>
  <c r="L90" i="14"/>
  <c r="J90" i="14"/>
  <c r="H90" i="14"/>
  <c r="F90" i="14"/>
  <c r="D90" i="14"/>
  <c r="P89" i="14"/>
  <c r="N89" i="14"/>
  <c r="L89" i="14"/>
  <c r="J89" i="14"/>
  <c r="H89" i="14"/>
  <c r="F89" i="14"/>
  <c r="D89" i="14"/>
  <c r="P88" i="14"/>
  <c r="N88" i="14"/>
  <c r="L88" i="14"/>
  <c r="J88" i="14"/>
  <c r="H88" i="14"/>
  <c r="F88" i="14"/>
  <c r="D88" i="14"/>
  <c r="P87" i="14"/>
  <c r="N87" i="14"/>
  <c r="L87" i="14"/>
  <c r="J87" i="14"/>
  <c r="H87" i="14"/>
  <c r="F87" i="14"/>
  <c r="D87" i="14"/>
  <c r="P86" i="14"/>
  <c r="N86" i="14"/>
  <c r="L86" i="14"/>
  <c r="J86" i="14"/>
  <c r="H86" i="14"/>
  <c r="F86" i="14"/>
  <c r="D86" i="14"/>
  <c r="P85" i="14"/>
  <c r="N85" i="14"/>
  <c r="L85" i="14"/>
  <c r="J85" i="14"/>
  <c r="H85" i="14"/>
  <c r="F85" i="14"/>
  <c r="D85" i="14"/>
  <c r="P84" i="14"/>
  <c r="N84" i="14"/>
  <c r="L84" i="14"/>
  <c r="J84" i="14"/>
  <c r="H84" i="14"/>
  <c r="F84" i="14"/>
  <c r="D84" i="14"/>
  <c r="O78" i="14"/>
  <c r="O79" i="14" s="1"/>
  <c r="M78" i="14"/>
  <c r="M79" i="14" s="1"/>
  <c r="K78" i="14"/>
  <c r="K79" i="14" s="1"/>
  <c r="I78" i="14"/>
  <c r="I79" i="14" s="1"/>
  <c r="G78" i="14"/>
  <c r="G79" i="14" s="1"/>
  <c r="E78" i="14"/>
  <c r="E79" i="14" s="1"/>
  <c r="C78" i="14"/>
  <c r="C79" i="14" s="1"/>
  <c r="P63" i="14"/>
  <c r="N63" i="14"/>
  <c r="L63" i="14"/>
  <c r="J63" i="14"/>
  <c r="H63" i="14"/>
  <c r="F63" i="14"/>
  <c r="D63" i="14"/>
  <c r="P62" i="14"/>
  <c r="N62" i="14"/>
  <c r="L62" i="14"/>
  <c r="J62" i="14"/>
  <c r="H62" i="14"/>
  <c r="F62" i="14"/>
  <c r="D62" i="14"/>
  <c r="P61" i="14"/>
  <c r="N61" i="14"/>
  <c r="L61" i="14"/>
  <c r="J61" i="14"/>
  <c r="H61" i="14"/>
  <c r="F61" i="14"/>
  <c r="D61" i="14"/>
  <c r="P60" i="14"/>
  <c r="N60" i="14"/>
  <c r="L60" i="14"/>
  <c r="J60" i="14"/>
  <c r="H60" i="14"/>
  <c r="F60" i="14"/>
  <c r="D60" i="14"/>
  <c r="P59" i="14"/>
  <c r="N59" i="14"/>
  <c r="L59" i="14"/>
  <c r="J59" i="14"/>
  <c r="H59" i="14"/>
  <c r="F59" i="14"/>
  <c r="D59" i="14"/>
  <c r="P58" i="14"/>
  <c r="N58" i="14"/>
  <c r="L58" i="14"/>
  <c r="J58" i="14"/>
  <c r="H58" i="14"/>
  <c r="F58" i="14"/>
  <c r="D58" i="14"/>
  <c r="P57" i="14"/>
  <c r="N57" i="14"/>
  <c r="L57" i="14"/>
  <c r="J57" i="14"/>
  <c r="H57" i="14"/>
  <c r="F57" i="14"/>
  <c r="D57" i="14"/>
  <c r="P56" i="14"/>
  <c r="N56" i="14"/>
  <c r="L56" i="14"/>
  <c r="J56" i="14"/>
  <c r="H56" i="14"/>
  <c r="F56" i="14"/>
  <c r="D56" i="14"/>
  <c r="P55" i="14"/>
  <c r="N55" i="14"/>
  <c r="L55" i="14"/>
  <c r="J55" i="14"/>
  <c r="H55" i="14"/>
  <c r="F55" i="14"/>
  <c r="D55" i="14"/>
  <c r="P54" i="14"/>
  <c r="N54" i="14"/>
  <c r="L54" i="14"/>
  <c r="J54" i="14"/>
  <c r="H54" i="14"/>
  <c r="F54" i="14"/>
  <c r="D54" i="14"/>
  <c r="P53" i="14"/>
  <c r="N53" i="14"/>
  <c r="L53" i="14"/>
  <c r="J53" i="14"/>
  <c r="H53" i="14"/>
  <c r="F53" i="14"/>
  <c r="D53" i="14"/>
  <c r="P52" i="14"/>
  <c r="N52" i="14"/>
  <c r="L52" i="14"/>
  <c r="J52" i="14"/>
  <c r="H52" i="14"/>
  <c r="F52" i="14"/>
  <c r="D52" i="14"/>
  <c r="P51" i="14"/>
  <c r="N51" i="14"/>
  <c r="L51" i="14"/>
  <c r="J51" i="14"/>
  <c r="H51" i="14"/>
  <c r="F51" i="14"/>
  <c r="D51" i="14"/>
  <c r="P50" i="14"/>
  <c r="N50" i="14"/>
  <c r="L50" i="14"/>
  <c r="J50" i="14"/>
  <c r="H50" i="14"/>
  <c r="F50" i="14"/>
  <c r="D50" i="14"/>
  <c r="P49" i="14"/>
  <c r="N49" i="14"/>
  <c r="L49" i="14"/>
  <c r="J49" i="14"/>
  <c r="H49" i="14"/>
  <c r="F49" i="14"/>
  <c r="D49" i="14"/>
  <c r="P48" i="14"/>
  <c r="N48" i="14"/>
  <c r="L48" i="14"/>
  <c r="J48" i="14"/>
  <c r="H48" i="14"/>
  <c r="F48" i="14"/>
  <c r="D48" i="14"/>
  <c r="O42" i="14"/>
  <c r="O43" i="14" s="1"/>
  <c r="K42" i="14"/>
  <c r="K43" i="14" s="1"/>
  <c r="I42" i="14"/>
  <c r="I43" i="14" s="1"/>
  <c r="G42" i="14"/>
  <c r="G43" i="14" s="1"/>
  <c r="E42" i="14"/>
  <c r="E43" i="14" s="1"/>
  <c r="C42" i="14"/>
  <c r="C43" i="14" s="1"/>
  <c r="P31" i="14"/>
  <c r="N31" i="14"/>
  <c r="L31" i="14"/>
  <c r="J31" i="14"/>
  <c r="H31" i="14"/>
  <c r="F31" i="14"/>
  <c r="D31" i="14"/>
  <c r="P30" i="14"/>
  <c r="N30" i="14"/>
  <c r="L30" i="14"/>
  <c r="J30" i="14"/>
  <c r="H30" i="14"/>
  <c r="F30" i="14"/>
  <c r="D30" i="14"/>
  <c r="P29" i="14"/>
  <c r="N29" i="14"/>
  <c r="L29" i="14"/>
  <c r="J29" i="14"/>
  <c r="H29" i="14"/>
  <c r="F29" i="14"/>
  <c r="D29" i="14"/>
  <c r="P28" i="14"/>
  <c r="N28" i="14"/>
  <c r="L28" i="14"/>
  <c r="J28" i="14"/>
  <c r="H28" i="14"/>
  <c r="F28" i="14"/>
  <c r="D28" i="14"/>
  <c r="P27" i="14"/>
  <c r="N27" i="14"/>
  <c r="L27" i="14"/>
  <c r="J27" i="14"/>
  <c r="H27" i="14"/>
  <c r="F27" i="14"/>
  <c r="D27" i="14"/>
  <c r="P26" i="14"/>
  <c r="N26" i="14"/>
  <c r="L26" i="14"/>
  <c r="J26" i="14"/>
  <c r="H26" i="14"/>
  <c r="F26" i="14"/>
  <c r="D26" i="14"/>
  <c r="P25" i="14"/>
  <c r="N25" i="14"/>
  <c r="L25" i="14"/>
  <c r="J25" i="14"/>
  <c r="H25" i="14"/>
  <c r="F25" i="14"/>
  <c r="D25" i="14"/>
  <c r="P24" i="14"/>
  <c r="N24" i="14"/>
  <c r="L24" i="14"/>
  <c r="J24" i="14"/>
  <c r="H24" i="14"/>
  <c r="F24" i="14"/>
  <c r="D24" i="14"/>
  <c r="P23" i="14"/>
  <c r="N23" i="14"/>
  <c r="L23" i="14"/>
  <c r="J23" i="14"/>
  <c r="H23" i="14"/>
  <c r="F23" i="14"/>
  <c r="D23" i="14"/>
  <c r="P22" i="14"/>
  <c r="N22" i="14"/>
  <c r="L22" i="14"/>
  <c r="J22" i="14"/>
  <c r="H22" i="14"/>
  <c r="F22" i="14"/>
  <c r="D22" i="14"/>
  <c r="P21" i="14"/>
  <c r="N21" i="14"/>
  <c r="L21" i="14"/>
  <c r="J21" i="14"/>
  <c r="H21" i="14"/>
  <c r="F21" i="14"/>
  <c r="D21" i="14"/>
  <c r="P20" i="14"/>
  <c r="N20" i="14"/>
  <c r="L20" i="14"/>
  <c r="J20" i="14"/>
  <c r="H20" i="14"/>
  <c r="F20" i="14"/>
  <c r="D20" i="14"/>
  <c r="P19" i="14"/>
  <c r="N19" i="14"/>
  <c r="L19" i="14"/>
  <c r="J19" i="14"/>
  <c r="H19" i="14"/>
  <c r="F19" i="14"/>
  <c r="D19" i="14"/>
  <c r="P18" i="14"/>
  <c r="N18" i="14"/>
  <c r="L18" i="14"/>
  <c r="J18" i="14"/>
  <c r="H18" i="14"/>
  <c r="F18" i="14"/>
  <c r="D18" i="14"/>
  <c r="P17" i="14"/>
  <c r="N17" i="14"/>
  <c r="L17" i="14"/>
  <c r="J17" i="14"/>
  <c r="H17" i="14"/>
  <c r="F17" i="14"/>
  <c r="D17" i="14"/>
  <c r="P16" i="14"/>
  <c r="N16" i="14"/>
  <c r="L16" i="14"/>
  <c r="J16" i="14"/>
  <c r="H16" i="14"/>
  <c r="F16" i="14"/>
  <c r="D16" i="14"/>
  <c r="P15" i="14"/>
  <c r="N15" i="14"/>
  <c r="L15" i="14"/>
  <c r="J15" i="14"/>
  <c r="H15" i="14"/>
  <c r="F15" i="14"/>
  <c r="D15" i="14"/>
  <c r="P14" i="14"/>
  <c r="N14" i="14"/>
  <c r="L14" i="14"/>
  <c r="J14" i="14"/>
  <c r="H14" i="14"/>
  <c r="F14" i="14"/>
  <c r="D14" i="14"/>
  <c r="P13" i="14"/>
  <c r="N13" i="14"/>
  <c r="L13" i="14"/>
  <c r="J13" i="14"/>
  <c r="H13" i="14"/>
  <c r="F13" i="14"/>
  <c r="D13" i="14"/>
  <c r="P12" i="14"/>
  <c r="N12" i="14"/>
  <c r="L12" i="14"/>
  <c r="J12" i="14"/>
  <c r="H12" i="14"/>
  <c r="F12" i="14"/>
  <c r="D12" i="14"/>
  <c r="F140" i="14" l="1"/>
  <c r="F141" i="14" s="1"/>
  <c r="F32" i="14"/>
  <c r="F33" i="14" s="1"/>
  <c r="H68" i="14"/>
  <c r="H69" i="14" s="1"/>
  <c r="P68" i="14"/>
  <c r="P69" i="14" s="1"/>
  <c r="P74" i="14" s="1"/>
  <c r="G176" i="14" s="1"/>
  <c r="N68" i="14"/>
  <c r="N69" i="14" s="1"/>
  <c r="N70" i="14" s="1"/>
  <c r="C175" i="14" s="1"/>
  <c r="H140" i="14"/>
  <c r="H141" i="14" s="1"/>
  <c r="H149" i="14" s="1"/>
  <c r="J179" i="14" s="1"/>
  <c r="H32" i="14"/>
  <c r="H33" i="14" s="1"/>
  <c r="P32" i="14"/>
  <c r="P33" i="14" s="1"/>
  <c r="P38" i="14" s="1"/>
  <c r="G162" i="14" s="1"/>
  <c r="N32" i="14"/>
  <c r="N33" i="14" s="1"/>
  <c r="N38" i="14" s="1"/>
  <c r="G161" i="14" s="1"/>
  <c r="F104" i="14"/>
  <c r="F105" i="14" s="1"/>
  <c r="F111" i="14" s="1"/>
  <c r="H164" i="14" s="1"/>
  <c r="H104" i="14"/>
  <c r="H105" i="14" s="1"/>
  <c r="H110" i="14" s="1"/>
  <c r="G165" i="14" s="1"/>
  <c r="P104" i="14"/>
  <c r="P105" i="14" s="1"/>
  <c r="P110" i="14" s="1"/>
  <c r="G169" i="14" s="1"/>
  <c r="N104" i="14"/>
  <c r="N105" i="14" s="1"/>
  <c r="N112" i="14" s="1"/>
  <c r="I168" i="14" s="1"/>
  <c r="F68" i="14"/>
  <c r="F69" i="14" s="1"/>
  <c r="F72" i="14" s="1"/>
  <c r="E171" i="14" s="1"/>
  <c r="J32" i="14"/>
  <c r="J33" i="14" s="1"/>
  <c r="J68" i="14"/>
  <c r="J69" i="14" s="1"/>
  <c r="J72" i="14" s="1"/>
  <c r="E173" i="14" s="1"/>
  <c r="J104" i="14"/>
  <c r="J105" i="14" s="1"/>
  <c r="J106" i="14" s="1"/>
  <c r="C166" i="14" s="1"/>
  <c r="D32" i="14"/>
  <c r="D33" i="14" s="1"/>
  <c r="D40" i="14" s="1"/>
  <c r="I156" i="14" s="1"/>
  <c r="L32" i="14"/>
  <c r="L33" i="14" s="1"/>
  <c r="D68" i="14"/>
  <c r="D69" i="14" s="1"/>
  <c r="D72" i="14" s="1"/>
  <c r="E170" i="14" s="1"/>
  <c r="L68" i="14"/>
  <c r="L69" i="14" s="1"/>
  <c r="L77" i="14" s="1"/>
  <c r="J174" i="14" s="1"/>
  <c r="D104" i="14"/>
  <c r="D105" i="14" s="1"/>
  <c r="D110" i="14" s="1"/>
  <c r="G163" i="14" s="1"/>
  <c r="L104" i="14"/>
  <c r="L105" i="14" s="1"/>
  <c r="D140" i="14"/>
  <c r="D141" i="14" s="1"/>
  <c r="D142" i="14" s="1"/>
  <c r="C177" i="14" s="1"/>
  <c r="F144" i="14" l="1"/>
  <c r="E178" i="14" s="1"/>
  <c r="F148" i="14"/>
  <c r="I178" i="14" s="1"/>
  <c r="F147" i="14"/>
  <c r="H178" i="14" s="1"/>
  <c r="D146" i="14"/>
  <c r="G177" i="14" s="1"/>
  <c r="H146" i="14"/>
  <c r="G179" i="14" s="1"/>
  <c r="F149" i="14"/>
  <c r="J178" i="14" s="1"/>
  <c r="N113" i="14"/>
  <c r="J168" i="14" s="1"/>
  <c r="F143" i="14"/>
  <c r="D178" i="14" s="1"/>
  <c r="H142" i="14"/>
  <c r="C179" i="14" s="1"/>
  <c r="F145" i="14"/>
  <c r="F178" i="14" s="1"/>
  <c r="D144" i="14"/>
  <c r="E177" i="14" s="1"/>
  <c r="D148" i="14"/>
  <c r="I177" i="14" s="1"/>
  <c r="D147" i="14"/>
  <c r="H177" i="14" s="1"/>
  <c r="H147" i="14"/>
  <c r="H179" i="14" s="1"/>
  <c r="F146" i="14"/>
  <c r="G178" i="14" s="1"/>
  <c r="D149" i="14"/>
  <c r="J177" i="14" s="1"/>
  <c r="H144" i="14"/>
  <c r="E179" i="14" s="1"/>
  <c r="H148" i="14"/>
  <c r="I179" i="14" s="1"/>
  <c r="D143" i="14"/>
  <c r="D177" i="14" s="1"/>
  <c r="H143" i="14"/>
  <c r="D179" i="14" s="1"/>
  <c r="F142" i="14"/>
  <c r="C178" i="14" s="1"/>
  <c r="D145" i="14"/>
  <c r="F177" i="14" s="1"/>
  <c r="H145" i="14"/>
  <c r="F179" i="14" s="1"/>
  <c r="N107" i="14"/>
  <c r="D168" i="14" s="1"/>
  <c r="N72" i="14"/>
  <c r="E175" i="14" s="1"/>
  <c r="N41" i="14"/>
  <c r="J161" i="14" s="1"/>
  <c r="L76" i="14"/>
  <c r="I174" i="14" s="1"/>
  <c r="D37" i="14"/>
  <c r="F156" i="14" s="1"/>
  <c r="D107" i="14"/>
  <c r="D163" i="14" s="1"/>
  <c r="J109" i="14"/>
  <c r="F166" i="14" s="1"/>
  <c r="J110" i="14"/>
  <c r="G166" i="14" s="1"/>
  <c r="N74" i="14"/>
  <c r="G175" i="14" s="1"/>
  <c r="J107" i="14"/>
  <c r="D166" i="14" s="1"/>
  <c r="P109" i="14"/>
  <c r="F169" i="14" s="1"/>
  <c r="P36" i="14"/>
  <c r="E162" i="14" s="1"/>
  <c r="J108" i="14"/>
  <c r="E166" i="14" s="1"/>
  <c r="L110" i="14"/>
  <c r="G167" i="14" s="1"/>
  <c r="L106" i="14"/>
  <c r="C167" i="14" s="1"/>
  <c r="L35" i="14"/>
  <c r="D160" i="14" s="1"/>
  <c r="L39" i="14"/>
  <c r="H160" i="14" s="1"/>
  <c r="J35" i="14"/>
  <c r="D159" i="14" s="1"/>
  <c r="J39" i="14"/>
  <c r="H159" i="14" s="1"/>
  <c r="H39" i="14"/>
  <c r="H158" i="14" s="1"/>
  <c r="H35" i="14"/>
  <c r="D158" i="14" s="1"/>
  <c r="H71" i="14"/>
  <c r="D172" i="14" s="1"/>
  <c r="H75" i="14"/>
  <c r="H172" i="14" s="1"/>
  <c r="H113" i="14"/>
  <c r="J165" i="14" s="1"/>
  <c r="H107" i="14"/>
  <c r="D165" i="14" s="1"/>
  <c r="J73" i="14"/>
  <c r="F173" i="14" s="1"/>
  <c r="L37" i="14"/>
  <c r="F160" i="14" s="1"/>
  <c r="H37" i="14"/>
  <c r="F158" i="14" s="1"/>
  <c r="D77" i="14"/>
  <c r="J170" i="14" s="1"/>
  <c r="H38" i="14"/>
  <c r="G158" i="14" s="1"/>
  <c r="J76" i="14"/>
  <c r="I173" i="14" s="1"/>
  <c r="L40" i="14"/>
  <c r="I160" i="14" s="1"/>
  <c r="H40" i="14"/>
  <c r="I158" i="14" s="1"/>
  <c r="P112" i="14"/>
  <c r="I169" i="14" s="1"/>
  <c r="H108" i="14"/>
  <c r="E165" i="14" s="1"/>
  <c r="H74" i="14"/>
  <c r="G172" i="14" s="1"/>
  <c r="D74" i="14"/>
  <c r="G170" i="14" s="1"/>
  <c r="J74" i="14"/>
  <c r="G173" i="14" s="1"/>
  <c r="P37" i="14"/>
  <c r="F162" i="14" s="1"/>
  <c r="J34" i="14"/>
  <c r="C159" i="14" s="1"/>
  <c r="D106" i="14"/>
  <c r="C163" i="14" s="1"/>
  <c r="D109" i="14"/>
  <c r="F163" i="14" s="1"/>
  <c r="D39" i="14"/>
  <c r="H156" i="14" s="1"/>
  <c r="D35" i="14"/>
  <c r="D156" i="14" s="1"/>
  <c r="F75" i="14"/>
  <c r="H171" i="14" s="1"/>
  <c r="F71" i="14"/>
  <c r="D171" i="14" s="1"/>
  <c r="F106" i="14"/>
  <c r="C164" i="14" s="1"/>
  <c r="F110" i="14"/>
  <c r="G164" i="14" s="1"/>
  <c r="F39" i="14"/>
  <c r="H157" i="14" s="1"/>
  <c r="F35" i="14"/>
  <c r="D157" i="14" s="1"/>
  <c r="D108" i="14"/>
  <c r="E163" i="14" s="1"/>
  <c r="L112" i="14"/>
  <c r="I167" i="14" s="1"/>
  <c r="H109" i="14"/>
  <c r="F165" i="14" s="1"/>
  <c r="P76" i="14"/>
  <c r="I176" i="14" s="1"/>
  <c r="H76" i="14"/>
  <c r="I172" i="14" s="1"/>
  <c r="D76" i="14"/>
  <c r="I170" i="14" s="1"/>
  <c r="J41" i="14"/>
  <c r="J159" i="14" s="1"/>
  <c r="F41" i="14"/>
  <c r="J157" i="14" s="1"/>
  <c r="H112" i="14"/>
  <c r="I165" i="14" s="1"/>
  <c r="F108" i="14"/>
  <c r="E164" i="14" s="1"/>
  <c r="J70" i="14"/>
  <c r="C173" i="14" s="1"/>
  <c r="P41" i="14"/>
  <c r="J162" i="14" s="1"/>
  <c r="F38" i="14"/>
  <c r="G157" i="14" s="1"/>
  <c r="F113" i="14"/>
  <c r="J164" i="14" s="1"/>
  <c r="L36" i="14"/>
  <c r="E160" i="14" s="1"/>
  <c r="H36" i="14"/>
  <c r="E158" i="14" s="1"/>
  <c r="D36" i="14"/>
  <c r="E156" i="14" s="1"/>
  <c r="L111" i="14"/>
  <c r="H167" i="14" s="1"/>
  <c r="L107" i="14"/>
  <c r="D167" i="14" s="1"/>
  <c r="H70" i="14"/>
  <c r="C172" i="14" s="1"/>
  <c r="D70" i="14"/>
  <c r="C170" i="14" s="1"/>
  <c r="P73" i="14"/>
  <c r="F176" i="14" s="1"/>
  <c r="H73" i="14"/>
  <c r="F172" i="14" s="1"/>
  <c r="H34" i="14"/>
  <c r="C158" i="14" s="1"/>
  <c r="L75" i="14"/>
  <c r="H174" i="14" s="1"/>
  <c r="L71" i="14"/>
  <c r="D174" i="14" s="1"/>
  <c r="N110" i="14"/>
  <c r="G168" i="14" s="1"/>
  <c r="N106" i="14"/>
  <c r="C168" i="14" s="1"/>
  <c r="N39" i="14"/>
  <c r="H161" i="14" s="1"/>
  <c r="N35" i="14"/>
  <c r="D161" i="14" s="1"/>
  <c r="N75" i="14"/>
  <c r="H175" i="14" s="1"/>
  <c r="N71" i="14"/>
  <c r="D175" i="14" s="1"/>
  <c r="D113" i="14"/>
  <c r="J163" i="14" s="1"/>
  <c r="P111" i="14"/>
  <c r="H169" i="14" s="1"/>
  <c r="L108" i="14"/>
  <c r="E167" i="14" s="1"/>
  <c r="P72" i="14"/>
  <c r="E176" i="14" s="1"/>
  <c r="L72" i="14"/>
  <c r="E174" i="14" s="1"/>
  <c r="H72" i="14"/>
  <c r="E172" i="14" s="1"/>
  <c r="N37" i="14"/>
  <c r="F161" i="14" s="1"/>
  <c r="J37" i="14"/>
  <c r="F159" i="14" s="1"/>
  <c r="F37" i="14"/>
  <c r="F157" i="14" s="1"/>
  <c r="J113" i="14"/>
  <c r="J166" i="14" s="1"/>
  <c r="P77" i="14"/>
  <c r="J176" i="14" s="1"/>
  <c r="H77" i="14"/>
  <c r="J172" i="14" s="1"/>
  <c r="N34" i="14"/>
  <c r="C161" i="14" s="1"/>
  <c r="D38" i="14"/>
  <c r="G156" i="14" s="1"/>
  <c r="J112" i="14"/>
  <c r="I166" i="14" s="1"/>
  <c r="N109" i="14"/>
  <c r="F168" i="14" s="1"/>
  <c r="P106" i="14"/>
  <c r="C169" i="14" s="1"/>
  <c r="N40" i="14"/>
  <c r="I161" i="14" s="1"/>
  <c r="J40" i="14"/>
  <c r="I159" i="14" s="1"/>
  <c r="F40" i="14"/>
  <c r="I157" i="14" s="1"/>
  <c r="F107" i="14"/>
  <c r="D164" i="14" s="1"/>
  <c r="L109" i="14"/>
  <c r="F167" i="14" s="1"/>
  <c r="L74" i="14"/>
  <c r="G174" i="14" s="1"/>
  <c r="F74" i="14"/>
  <c r="G171" i="14" s="1"/>
  <c r="J111" i="14"/>
  <c r="H166" i="14" s="1"/>
  <c r="N73" i="14"/>
  <c r="F175" i="14" s="1"/>
  <c r="F73" i="14"/>
  <c r="F171" i="14" s="1"/>
  <c r="L38" i="14"/>
  <c r="G160" i="14" s="1"/>
  <c r="F34" i="14"/>
  <c r="C157" i="14" s="1"/>
  <c r="D71" i="14"/>
  <c r="D170" i="14" s="1"/>
  <c r="D75" i="14"/>
  <c r="H170" i="14" s="1"/>
  <c r="J71" i="14"/>
  <c r="D173" i="14" s="1"/>
  <c r="J75" i="14"/>
  <c r="H173" i="14" s="1"/>
  <c r="P35" i="14"/>
  <c r="D162" i="14" s="1"/>
  <c r="P39" i="14"/>
  <c r="H162" i="14" s="1"/>
  <c r="P75" i="14"/>
  <c r="H176" i="14" s="1"/>
  <c r="P71" i="14"/>
  <c r="D176" i="14" s="1"/>
  <c r="D111" i="14"/>
  <c r="H163" i="14" s="1"/>
  <c r="P113" i="14"/>
  <c r="J169" i="14" s="1"/>
  <c r="H111" i="14"/>
  <c r="H165" i="14" s="1"/>
  <c r="P107" i="14"/>
  <c r="D169" i="14" s="1"/>
  <c r="N76" i="14"/>
  <c r="I175" i="14" s="1"/>
  <c r="J77" i="14"/>
  <c r="J173" i="14" s="1"/>
  <c r="F76" i="14"/>
  <c r="I171" i="14" s="1"/>
  <c r="P40" i="14"/>
  <c r="I162" i="14" s="1"/>
  <c r="L41" i="14"/>
  <c r="J160" i="14" s="1"/>
  <c r="H41" i="14"/>
  <c r="J158" i="14" s="1"/>
  <c r="D41" i="14"/>
  <c r="J156" i="14" s="1"/>
  <c r="F112" i="14"/>
  <c r="I164" i="14" s="1"/>
  <c r="N77" i="14"/>
  <c r="J175" i="14" s="1"/>
  <c r="F77" i="14"/>
  <c r="J171" i="14" s="1"/>
  <c r="J38" i="14"/>
  <c r="G159" i="14" s="1"/>
  <c r="D112" i="14"/>
  <c r="I163" i="14" s="1"/>
  <c r="N111" i="14"/>
  <c r="H168" i="14" s="1"/>
  <c r="F109" i="14"/>
  <c r="F164" i="14" s="1"/>
  <c r="H106" i="14"/>
  <c r="C165" i="14" s="1"/>
  <c r="N36" i="14"/>
  <c r="E161" i="14" s="1"/>
  <c r="J36" i="14"/>
  <c r="E159" i="14" s="1"/>
  <c r="F36" i="14"/>
  <c r="E157" i="14" s="1"/>
  <c r="L113" i="14"/>
  <c r="J167" i="14" s="1"/>
  <c r="P108" i="14"/>
  <c r="E169" i="14" s="1"/>
  <c r="P70" i="14"/>
  <c r="C176" i="14" s="1"/>
  <c r="L70" i="14"/>
  <c r="C174" i="14" s="1"/>
  <c r="F70" i="14"/>
  <c r="C171" i="14" s="1"/>
  <c r="P34" i="14"/>
  <c r="C162" i="14" s="1"/>
  <c r="N108" i="14"/>
  <c r="E168" i="14" s="1"/>
  <c r="L73" i="14"/>
  <c r="F174" i="14" s="1"/>
  <c r="D73" i="14"/>
  <c r="F170" i="14" s="1"/>
  <c r="L34" i="14"/>
  <c r="C160" i="14" s="1"/>
  <c r="D34" i="14"/>
  <c r="C156" i="14" s="1"/>
  <c r="G180" i="14" l="1"/>
  <c r="G181" i="14" s="1"/>
  <c r="H180" i="14"/>
  <c r="H181" i="14" s="1"/>
  <c r="D180" i="14"/>
  <c r="D181" i="14" s="1"/>
  <c r="F180" i="14"/>
  <c r="F181" i="14" s="1"/>
  <c r="J180" i="14"/>
  <c r="J181" i="14" s="1"/>
  <c r="I180" i="14"/>
  <c r="I181" i="14" s="1"/>
  <c r="C180" i="14"/>
  <c r="C181" i="14" s="1"/>
  <c r="E180" i="14"/>
  <c r="E181" i="14" s="1"/>
  <c r="D36" i="12" l="1"/>
  <c r="D37" i="12" s="1"/>
  <c r="E36" i="12"/>
  <c r="E37" i="12" s="1"/>
  <c r="F36" i="12"/>
  <c r="F37" i="12" s="1"/>
  <c r="G36" i="12"/>
  <c r="G37" i="12" s="1"/>
  <c r="H36" i="12"/>
  <c r="H37" i="12" s="1"/>
  <c r="I36" i="12"/>
  <c r="I37" i="12" s="1"/>
  <c r="J36" i="12"/>
  <c r="J37" i="12" s="1"/>
  <c r="C36" i="12"/>
  <c r="C37" i="12" s="1"/>
  <c r="C184" i="18" l="1"/>
  <c r="C185" i="18" s="1"/>
  <c r="C182" i="17"/>
  <c r="C183" i="17" s="1"/>
  <c r="C182" i="19"/>
  <c r="C183" i="19" s="1"/>
  <c r="C182" i="14"/>
  <c r="C183" i="14" s="1"/>
  <c r="F182" i="19"/>
  <c r="F183" i="19" s="1"/>
  <c r="F184" i="18"/>
  <c r="F185" i="18" s="1"/>
  <c r="F182" i="17"/>
  <c r="F183" i="17" s="1"/>
  <c r="F182" i="14"/>
  <c r="F183" i="14" s="1"/>
  <c r="H182" i="19"/>
  <c r="H183" i="19" s="1"/>
  <c r="H184" i="18"/>
  <c r="H185" i="18" s="1"/>
  <c r="H182" i="17"/>
  <c r="H183" i="17" s="1"/>
  <c r="H182" i="14"/>
  <c r="H183" i="14" s="1"/>
  <c r="D182" i="19"/>
  <c r="D183" i="19" s="1"/>
  <c r="D182" i="17"/>
  <c r="D183" i="17" s="1"/>
  <c r="D184" i="18"/>
  <c r="D185" i="18" s="1"/>
  <c r="D182" i="14"/>
  <c r="D183" i="14" s="1"/>
  <c r="G184" i="18"/>
  <c r="G185" i="18" s="1"/>
  <c r="G182" i="17"/>
  <c r="G183" i="17" s="1"/>
  <c r="G182" i="19"/>
  <c r="G183" i="19" s="1"/>
  <c r="G182" i="14"/>
  <c r="G183" i="14" s="1"/>
  <c r="I184" i="18"/>
  <c r="I185" i="18" s="1"/>
  <c r="I182" i="17"/>
  <c r="I183" i="17" s="1"/>
  <c r="I182" i="19"/>
  <c r="I183" i="19" s="1"/>
  <c r="I182" i="14"/>
  <c r="I183" i="14" s="1"/>
  <c r="E184" i="18"/>
  <c r="E185" i="18" s="1"/>
  <c r="E182" i="17"/>
  <c r="E183" i="17" s="1"/>
  <c r="E182" i="19"/>
  <c r="E183" i="19" s="1"/>
  <c r="E182" i="14"/>
  <c r="E183" i="14" s="1"/>
  <c r="J182" i="19"/>
  <c r="J183" i="19" s="1"/>
  <c r="J184" i="18"/>
  <c r="J185" i="18" s="1"/>
  <c r="J182" i="17"/>
  <c r="J183" i="17" s="1"/>
  <c r="J182" i="14"/>
  <c r="J183" i="14" s="1"/>
  <c r="P136" i="12"/>
  <c r="N136" i="12"/>
  <c r="L136" i="12"/>
</calcChain>
</file>

<file path=xl/sharedStrings.xml><?xml version="1.0" encoding="utf-8"?>
<sst xmlns="http://schemas.openxmlformats.org/spreadsheetml/2006/main" count="1020" uniqueCount="233">
  <si>
    <t>CO-PO MAPPING</t>
  </si>
  <si>
    <t>SEMESTER</t>
  </si>
  <si>
    <t>CO</t>
  </si>
  <si>
    <t>PO-1</t>
  </si>
  <si>
    <t>PO-2</t>
  </si>
  <si>
    <t>PO-3</t>
  </si>
  <si>
    <t>PO-4</t>
  </si>
  <si>
    <t>PO-5</t>
  </si>
  <si>
    <t>PO-6</t>
  </si>
  <si>
    <t>PO-7</t>
  </si>
  <si>
    <t>PO-8</t>
  </si>
  <si>
    <t>Creative &amp; Critical thinking and Problem solving</t>
  </si>
  <si>
    <t>Individual &amp; Teamwork communication skills</t>
  </si>
  <si>
    <t>Digital Competency</t>
  </si>
  <si>
    <t>Leadership readiness  &amp; Professionalism</t>
  </si>
  <si>
    <t>Social Responsibility</t>
  </si>
  <si>
    <t>SEMESTER- 1</t>
  </si>
  <si>
    <t>SEMESTER- 2</t>
  </si>
  <si>
    <t>SEMESTER- 3</t>
  </si>
  <si>
    <t>SEMESTER- 4</t>
  </si>
  <si>
    <t>AVG.MAPPING</t>
  </si>
  <si>
    <t>TH-04 (Project Acocunts &amp; Economics)</t>
  </si>
  <si>
    <t>TH-05 (Law 2: Contract Management)</t>
  </si>
  <si>
    <t>TH-06 (Construction Equipment &amp; Personnel Mgmt.)</t>
  </si>
  <si>
    <t>TH-01 (Management Theories - Principles &amp; Practices)</t>
  </si>
  <si>
    <t>TH-02 (Law-1:Legal Framework in Construction)</t>
  </si>
  <si>
    <t>TH-03 (Project Planning &amp; Sch.Monitoring &amp; Control)</t>
  </si>
  <si>
    <t>ST-01 (Const.Material &amp; its Mgmt)</t>
  </si>
  <si>
    <t>ST-02 (Comp.App.in const.)</t>
  </si>
  <si>
    <t>EL-01 (Elective-1)</t>
  </si>
  <si>
    <t>EL-02 (Elective-2)</t>
  </si>
  <si>
    <t>EL-03 (Elective-1)</t>
  </si>
  <si>
    <t>EL-04 (Elective-2)</t>
  </si>
  <si>
    <t>TH-07 (Project Appraisal &amp; Finance Management)</t>
  </si>
  <si>
    <t>TH-08 (Construction Marketing Managment)</t>
  </si>
  <si>
    <t>TH-09 (Managerial Decision Making)</t>
  </si>
  <si>
    <t>EL-05 (Elective-1)</t>
  </si>
  <si>
    <t>EL-06 (Elective-2)</t>
  </si>
  <si>
    <t>ST-03 (Advancre Construction Methods &amp; Techniques)</t>
  </si>
  <si>
    <t>ST-04 (Research Methods in Construction.)</t>
  </si>
  <si>
    <t>ST-05 (Construction Management Studio)</t>
  </si>
  <si>
    <t>ST-06 (Dissertation Stage - I)</t>
  </si>
  <si>
    <t>ST-07 (Dissertation Stage - II)</t>
  </si>
  <si>
    <t>EL-07 (Elective-1)</t>
  </si>
  <si>
    <t>EL-08 (Elective-2)</t>
  </si>
  <si>
    <t>Domain Knowledge - Humane &amp; Sustainable Dev.</t>
  </si>
  <si>
    <t>Intercultural and Ethical Competence</t>
  </si>
  <si>
    <t>Technical Knowledge  base of craft,culture &amp; technology of the discipline</t>
  </si>
  <si>
    <t>SEMESTER-I</t>
  </si>
  <si>
    <t>Roll No.</t>
  </si>
  <si>
    <t>Student Name</t>
  </si>
  <si>
    <t>M.PM-19001</t>
  </si>
  <si>
    <t>Agarwal Nikunj Manmohan</t>
  </si>
  <si>
    <t>M.PM-19002</t>
  </si>
  <si>
    <t>Bhavsar Radha Aniket</t>
  </si>
  <si>
    <t>M.PM-19004</t>
  </si>
  <si>
    <t>Deshmukh Pradip Digambar</t>
  </si>
  <si>
    <t>M.PM-19005</t>
  </si>
  <si>
    <t>Gada Zeel Praveen</t>
  </si>
  <si>
    <t>M.PM-19012</t>
  </si>
  <si>
    <t>Gunjan Narsinghani</t>
  </si>
  <si>
    <t>M.PM-19006</t>
  </si>
  <si>
    <t>Jain Bhavika Kushal</t>
  </si>
  <si>
    <t>M.PM-19007</t>
  </si>
  <si>
    <t>Keluskar Shrutika  Kiran</t>
  </si>
  <si>
    <t>M.PM-19008</t>
  </si>
  <si>
    <t xml:space="preserve">Kulkarni Atharva Bipin </t>
  </si>
  <si>
    <t>M.PM-19009</t>
  </si>
  <si>
    <t xml:space="preserve">Maniyar Shahnawaz Ismail </t>
  </si>
  <si>
    <t>M.PM-19010</t>
  </si>
  <si>
    <t xml:space="preserve">Merchant Muhammad Ali Mohd Jaffer </t>
  </si>
  <si>
    <t>M.PM-19011</t>
  </si>
  <si>
    <t xml:space="preserve">Monteiro Roland Richard </t>
  </si>
  <si>
    <t>M.PM-19015</t>
  </si>
  <si>
    <t>Nitya Pratap</t>
  </si>
  <si>
    <t>M.PM-19013</t>
  </si>
  <si>
    <t>Pathak Pallavi Prashant</t>
  </si>
  <si>
    <t>M.PM-19014</t>
  </si>
  <si>
    <t>Patil Jay Narendra Vandana</t>
  </si>
  <si>
    <t>M.PM-19016</t>
  </si>
  <si>
    <t>Rangari Prachi Dewanand</t>
  </si>
  <si>
    <t>M.PM-19017</t>
  </si>
  <si>
    <t>Rooge Pallavi Avinash</t>
  </si>
  <si>
    <t>No.of Students scoring 55% and Above</t>
  </si>
  <si>
    <t xml:space="preserve">% of Students Scoring 55% and above </t>
  </si>
  <si>
    <t>Attainment for PO-1</t>
  </si>
  <si>
    <t>Attainment for PO-2</t>
  </si>
  <si>
    <t>Attainment for PO-3</t>
  </si>
  <si>
    <t>Attainment for PO-4</t>
  </si>
  <si>
    <t>Attainment for PO-5</t>
  </si>
  <si>
    <t>Attainment for PO-6</t>
  </si>
  <si>
    <t>Total of the Marks obtained by all students</t>
  </si>
  <si>
    <t>Teacher Attainment(Percentage)</t>
  </si>
  <si>
    <t>`</t>
  </si>
  <si>
    <t>SEMESTER-III</t>
  </si>
  <si>
    <t>SEMESTER-II</t>
  </si>
  <si>
    <t>SEMESTER-IV</t>
  </si>
  <si>
    <t>AVG.Attaintment</t>
  </si>
  <si>
    <t>AVG.Mapping</t>
  </si>
  <si>
    <t>% achieved</t>
  </si>
  <si>
    <t>Management Theories - 
Principles &amp; Practices 
(Th - 01)</t>
  </si>
  <si>
    <t>Project Planning &amp; Scheduling, 
Monitoring &amp; Control 
(Th - 03)</t>
  </si>
  <si>
    <t>Construction Materials And its 
Management 
(St - 01)</t>
  </si>
  <si>
    <t>Attainment for PO-7</t>
  </si>
  <si>
    <t>Attainment for PO-8</t>
  </si>
  <si>
    <t>M.PM - 20001</t>
  </si>
  <si>
    <t>Bansod Jagruti Sahebrao Vandana</t>
  </si>
  <si>
    <t>M.PM - 20002</t>
  </si>
  <si>
    <t>Bettina Rachel Jacob Sally</t>
  </si>
  <si>
    <t>M.PM - 20003</t>
  </si>
  <si>
    <t>Bijayeeni U S</t>
  </si>
  <si>
    <t>M.PM - 20004</t>
  </si>
  <si>
    <t>Chaudhari Vedant Dilip Vaishali</t>
  </si>
  <si>
    <t>M.PM - 20005</t>
  </si>
  <si>
    <t>Dhage Yogesh Girish Minal</t>
  </si>
  <si>
    <t>M.PM - 20006</t>
  </si>
  <si>
    <t>Farooqui Ubaid Shabbir Ahmad Nasreen</t>
  </si>
  <si>
    <t>M.PM - 20007</t>
  </si>
  <si>
    <t>Goraksha Minal Subhash Shubhangi</t>
  </si>
  <si>
    <t>M.PM - 20008</t>
  </si>
  <si>
    <t>Gosavi Mamata Ganesh Mayuri</t>
  </si>
  <si>
    <t>M.PM - 20009</t>
  </si>
  <si>
    <t>Jain Komal Kunal Anita</t>
  </si>
  <si>
    <t>M.PM - 20010</t>
  </si>
  <si>
    <t>Kandalgaonkar Sumit Hemant Sujata</t>
  </si>
  <si>
    <t>M.PM - 20011</t>
  </si>
  <si>
    <t>Karani Shruti Uttam Hemaliben</t>
  </si>
  <si>
    <t>M.PM - 20012</t>
  </si>
  <si>
    <t>Kokate Dhanashri Sunil Sadhana</t>
  </si>
  <si>
    <t>M.PM - 20013</t>
  </si>
  <si>
    <t>Lakhanpuria Himika Santosh Devi</t>
  </si>
  <si>
    <t>M.PM - 20014</t>
  </si>
  <si>
    <t>Luman Anjali Sujeet Priyadarshini</t>
  </si>
  <si>
    <t>M.PM - 20015</t>
  </si>
  <si>
    <t>Mane Pratham Rajan Sangita</t>
  </si>
  <si>
    <t>M.PM - 20016</t>
  </si>
  <si>
    <t>Padalkar Vikas Bapurao Ranjana</t>
  </si>
  <si>
    <t>M.PM - 20017</t>
  </si>
  <si>
    <t>Rasal Rucha Sandeep Sonal</t>
  </si>
  <si>
    <t>M.PM - 20018</t>
  </si>
  <si>
    <t>Rebello Persis Vijay Rena</t>
  </si>
  <si>
    <t>M.PM - 20019</t>
  </si>
  <si>
    <t>Satra Aneree Jitendra Pratibha</t>
  </si>
  <si>
    <t>M.PM - 20020</t>
  </si>
  <si>
    <t>Shetty Shrishti Shivaji Sunila</t>
  </si>
  <si>
    <t>Managerial Decision Making (Th- 09)</t>
  </si>
  <si>
    <t>Narsinghani Gunjan</t>
  </si>
  <si>
    <t>Law - 1 : Legal Frame work for 
Construction
 (Th - 02)</t>
  </si>
  <si>
    <t>Computer Application in 
Construction Management 
(St-02)</t>
  </si>
  <si>
    <t xml:space="preserve">Elective - 1
 (El -01) </t>
  </si>
  <si>
    <t>Elective - 2
 (El -02)</t>
  </si>
  <si>
    <t>Project Accounts &amp; Economics 
(Th- 04)</t>
  </si>
  <si>
    <t>Law 2:Contract Management 
(Th- 05)</t>
  </si>
  <si>
    <t>Construction Equipment and Personnel Management
(Th- 06)</t>
  </si>
  <si>
    <t>Advanced Construction Methods and Techniques 
(St- 03)</t>
  </si>
  <si>
    <t>Research Methods in Construction 
(St- 04)</t>
  </si>
  <si>
    <t>Elective 1 
(El- 05)</t>
  </si>
  <si>
    <t>Elective 2 
(El- 06)</t>
  </si>
  <si>
    <t>Construction Management Studio 
(St- 05)</t>
  </si>
  <si>
    <t>Dissertation Stage- I 
(St-06)</t>
  </si>
  <si>
    <t>Elective- 1 
(El- 09)</t>
  </si>
  <si>
    <t>Elective- 2 
(El- 10)</t>
  </si>
  <si>
    <t>Project Appraisal and Finance Management 
(Th- 07)</t>
  </si>
  <si>
    <t>Construction Marketing Management 
(Th- 08)</t>
  </si>
  <si>
    <t>Dissertation Stage-II 
(St- 07)</t>
  </si>
  <si>
    <t>Elective 1 
(El- 13)</t>
  </si>
  <si>
    <t>Elective 2 
(El- 14)</t>
  </si>
  <si>
    <t>PO ATTAINMENT FOR AY 2020-21</t>
  </si>
  <si>
    <t>M.PM - 21001</t>
  </si>
  <si>
    <t>GAIKHE ROHAN VITHOBA SUNANDA</t>
  </si>
  <si>
    <t>M.PM - 21002</t>
  </si>
  <si>
    <t>GAIKWAD MADHURA VINAYAK MINAL</t>
  </si>
  <si>
    <t>M.PM - 21003</t>
  </si>
  <si>
    <t>GANU PRAJAKTA PRAKASH PRACHI</t>
  </si>
  <si>
    <t>M.PM - 21004</t>
  </si>
  <si>
    <t>GAWAND VINAYA VILAS VARSHA</t>
  </si>
  <si>
    <t>M.PM - 21005</t>
  </si>
  <si>
    <t>KAKAD AARTI SUNIL SADHANA</t>
  </si>
  <si>
    <t>M.PM - 21006</t>
  </si>
  <si>
    <t>KARANI NIKITA DEEPAK MANISHA</t>
  </si>
  <si>
    <t>M.PM - 21007</t>
  </si>
  <si>
    <t>MIRAJKAR AQSA GAZANFAR NOORJAHAN</t>
  </si>
  <si>
    <t>M.PM - 21008</t>
  </si>
  <si>
    <t>DALVI PRACHI SANIL</t>
  </si>
  <si>
    <t>M.PM - 21009</t>
  </si>
  <si>
    <t>SAMPAT JINAY RAJENDRA RASHMI</t>
  </si>
  <si>
    <t>M.PM - 21010</t>
  </si>
  <si>
    <t>TAKLIKAR SHRADDHA SHRIKANT SHAILAJA</t>
  </si>
  <si>
    <t>M.PM - 21011</t>
  </si>
  <si>
    <t>TAPKE RASHMI VIPUL</t>
  </si>
  <si>
    <t>M.PM - 21012</t>
  </si>
  <si>
    <t>TAWDE ABHIJEET BHARAT SUCHITA</t>
  </si>
  <si>
    <t>M.PM - 21013</t>
  </si>
  <si>
    <t>THOMBRE SUPRIYA BALASAHEB SUNITA</t>
  </si>
  <si>
    <t>M.PM - 21014</t>
  </si>
  <si>
    <t>WAGHDHARE PARIKSHIT VIJAY VAISHALI</t>
  </si>
  <si>
    <t>M.PM - 22001</t>
  </si>
  <si>
    <t>CHAVAN VEDASHREE VISHWASRAO MANISHA</t>
  </si>
  <si>
    <t>M.PM - 22002</t>
  </si>
  <si>
    <t>CHAVHAN AJAY SAKHARAM SUNITA</t>
  </si>
  <si>
    <t>M.PM - 22003</t>
  </si>
  <si>
    <t>DESAI CHETAN SURESH SNEHAL</t>
  </si>
  <si>
    <t>M.PM - 22004</t>
  </si>
  <si>
    <t>DHIMAR DARSHANA AJAY DHARMISHTHA</t>
  </si>
  <si>
    <t>M.PM - 22005</t>
  </si>
  <si>
    <t>KHOT PRATHAMESH SATISH SNEHA</t>
  </si>
  <si>
    <t>M.PM - 22006</t>
  </si>
  <si>
    <t>KURANGALE MRUNAL KRUSHNA RADHIKA</t>
  </si>
  <si>
    <t>M.PM - 22007</t>
  </si>
  <si>
    <t>MATLAPURKAR MALAY MARUTI MADHAVI</t>
  </si>
  <si>
    <t>M.PM - 22008</t>
  </si>
  <si>
    <t>NAMWAD SINDHU DHONDIBA SHAKUNTALA</t>
  </si>
  <si>
    <t>M.PM - 22009</t>
  </si>
  <si>
    <t>PURANDARE SIDDHANT SUSHANT SHRUTI</t>
  </si>
  <si>
    <t>M.PM - 22010</t>
  </si>
  <si>
    <t>SHINGADIA AMISH MANISH YAMINI</t>
  </si>
  <si>
    <t>M.PM - 22011</t>
  </si>
  <si>
    <t>SOLANKI SIMRAN VINOD PADMA</t>
  </si>
  <si>
    <t>DD-MM-YYYY</t>
  </si>
  <si>
    <t>M.ARCH.(PROJECT MANAGEMENT )</t>
  </si>
  <si>
    <t xml:space="preserve"> </t>
  </si>
  <si>
    <t xml:space="preserve">Chembur Trombay Education Society's  </t>
  </si>
  <si>
    <t>CTES C O L L E G E  O F  A R C H I T E C T U R E</t>
  </si>
  <si>
    <t>N. G. Acharya Marg, Chembur, Mumbai 400071</t>
  </si>
  <si>
    <t xml:space="preserve">Approved by Council of Architecture </t>
  </si>
  <si>
    <t>(Affiliated to University of Mumbai)</t>
  </si>
  <si>
    <t>CO - PO MAPPING 
AY 2022 - 2023</t>
  </si>
  <si>
    <t>PO ATTAINMENT FOR AY 2022-23</t>
  </si>
  <si>
    <t>CO - PO MAPPING 
AY 2020 - 2021</t>
  </si>
  <si>
    <t>CO - PO MAPPING 
AY 2021- 2022</t>
  </si>
  <si>
    <t>CO - PO MAPPING 
AY 2019 - 2020</t>
  </si>
  <si>
    <t>PO ATTAINMENT FOR AY 2021-22</t>
  </si>
  <si>
    <t>PO ATTAINMENT FOR AY 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</si>
</sst>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23">
    <font>
      <sz val="11"/>
      <name val="Calibri"/>
      <scheme val="minor"/>
    </font>
    <font>
      <sz val="11"/>
      <name val="Calibri"/>
    </font>
    <font>
      <sz val="11"/>
      <name val="Arial"/>
    </font>
    <font>
      <sz val="9"/>
      <name val="Calibri"/>
    </font>
    <font>
      <sz val="20"/>
      <name val="Calibri"/>
    </font>
    <font>
      <sz val="12"/>
      <name val="Times New Roman"/>
    </font>
    <font>
      <b/>
      <sz val="14"/>
      <name val="Times New Roman"/>
    </font>
    <font>
      <sz val="13"/>
      <name val="Calibri"/>
      <scheme val="minor"/>
    </font>
    <font>
      <sz val="11"/>
      <name val="Times New Roman"/>
    </font>
    <font>
      <b/>
      <sz val="14"/>
      <name val="Century Gothic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ajor"/>
    </font>
    <font>
      <b/>
      <sz val="12"/>
      <name val="Calibri"/>
      <family val="2"/>
      <scheme val="major"/>
    </font>
    <font>
      <sz val="12"/>
      <color rgb="FF000000"/>
      <name val="Calibri"/>
      <family val="2"/>
      <scheme val="major"/>
    </font>
    <font>
      <sz val="11"/>
      <name val="Calibri"/>
      <scheme val="minor"/>
    </font>
    <font>
      <sz val="12"/>
      <name val="Calibri "/>
    </font>
    <font>
      <sz val="12"/>
      <name val="Calibri"/>
      <family val="2"/>
    </font>
    <font>
      <sz val="12"/>
      <color rgb="FF000000"/>
      <name val="Calibri"/>
      <family val="2"/>
    </font>
    <font>
      <b/>
      <sz val="12"/>
      <name val="Calibri"/>
      <family val="2"/>
    </font>
    <font>
      <b/>
      <u/>
      <sz val="18"/>
      <name val="Arial"/>
    </font>
    <font>
      <b/>
      <u/>
      <sz val="16"/>
      <name val="Calibri"/>
      <family val="2"/>
      <scheme val="major"/>
    </font>
    <font>
      <u/>
      <sz val="16"/>
      <name val="Calibri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FBFBF"/>
        <bgColor rgb="FFBFBFB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8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328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1" fillId="2" borderId="0" xfId="0" applyFont="1" applyFill="1"/>
    <xf numFmtId="0" fontId="3" fillId="0" borderId="0" xfId="0" applyFont="1"/>
    <xf numFmtId="0" fontId="4" fillId="2" borderId="0" xfId="0" applyFont="1" applyFill="1" applyAlignment="1">
      <alignment wrapText="1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6" fillId="0" borderId="0" xfId="0" applyFont="1"/>
    <xf numFmtId="2" fontId="0" fillId="0" borderId="0" xfId="0" applyNumberFormat="1"/>
    <xf numFmtId="0" fontId="0" fillId="0" borderId="0" xfId="0" applyAlignment="1">
      <alignment wrapText="1"/>
    </xf>
    <xf numFmtId="2" fontId="1" fillId="0" borderId="0" xfId="0" applyNumberFormat="1" applyFont="1"/>
    <xf numFmtId="0" fontId="0" fillId="0" borderId="19" xfId="0" applyBorder="1"/>
    <xf numFmtId="0" fontId="10" fillId="0" borderId="32" xfId="0" applyFont="1" applyBorder="1" applyAlignment="1">
      <alignment vertical="top"/>
    </xf>
    <xf numFmtId="9" fontId="11" fillId="3" borderId="33" xfId="0" applyNumberFormat="1" applyFont="1" applyFill="1" applyBorder="1" applyAlignment="1">
      <alignment horizontal="center" vertical="top"/>
    </xf>
    <xf numFmtId="9" fontId="11" fillId="3" borderId="34" xfId="0" applyNumberFormat="1" applyFont="1" applyFill="1" applyBorder="1" applyAlignment="1">
      <alignment horizontal="center" vertical="top"/>
    </xf>
    <xf numFmtId="9" fontId="11" fillId="0" borderId="33" xfId="0" applyNumberFormat="1" applyFont="1" applyBorder="1" applyAlignment="1">
      <alignment horizontal="center" vertical="top"/>
    </xf>
    <xf numFmtId="9" fontId="11" fillId="0" borderId="34" xfId="0" applyNumberFormat="1" applyFont="1" applyBorder="1" applyAlignment="1">
      <alignment horizontal="center" vertical="top"/>
    </xf>
    <xf numFmtId="0" fontId="10" fillId="0" borderId="15" xfId="0" applyFont="1" applyBorder="1" applyAlignment="1">
      <alignment horizontal="center" vertical="top"/>
    </xf>
    <xf numFmtId="0" fontId="10" fillId="0" borderId="15" xfId="0" applyFont="1" applyBorder="1" applyAlignment="1">
      <alignment vertical="top"/>
    </xf>
    <xf numFmtId="0" fontId="12" fillId="0" borderId="32" xfId="0" applyFont="1" applyBorder="1" applyAlignment="1">
      <alignment horizontal="center" vertical="center"/>
    </xf>
    <xf numFmtId="0" fontId="12" fillId="0" borderId="32" xfId="0" applyFont="1" applyBorder="1"/>
    <xf numFmtId="9" fontId="14" fillId="3" borderId="34" xfId="0" applyNumberFormat="1" applyFont="1" applyFill="1" applyBorder="1" applyAlignment="1">
      <alignment horizontal="center" vertical="center"/>
    </xf>
    <xf numFmtId="9" fontId="14" fillId="0" borderId="34" xfId="0" applyNumberFormat="1" applyFont="1" applyBorder="1" applyAlignment="1">
      <alignment horizontal="center" vertical="center"/>
    </xf>
    <xf numFmtId="165" fontId="14" fillId="3" borderId="33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/>
    <xf numFmtId="0" fontId="12" fillId="0" borderId="13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12" fillId="0" borderId="0" xfId="0" applyFont="1"/>
    <xf numFmtId="0" fontId="13" fillId="0" borderId="37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/>
    </xf>
    <xf numFmtId="2" fontId="12" fillId="0" borderId="38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left" vertical="center"/>
    </xf>
    <xf numFmtId="9" fontId="14" fillId="0" borderId="15" xfId="0" applyNumberFormat="1" applyFont="1" applyBorder="1" applyAlignment="1">
      <alignment horizontal="center" vertical="center"/>
    </xf>
    <xf numFmtId="0" fontId="12" fillId="0" borderId="36" xfId="0" applyFont="1" applyBorder="1"/>
    <xf numFmtId="0" fontId="12" fillId="0" borderId="0" xfId="0" applyFont="1" applyAlignment="1">
      <alignment vertical="top"/>
    </xf>
    <xf numFmtId="0" fontId="12" fillId="0" borderId="19" xfId="0" applyFont="1" applyBorder="1" applyAlignment="1">
      <alignment horizontal="center" vertical="center"/>
    </xf>
    <xf numFmtId="164" fontId="12" fillId="0" borderId="19" xfId="0" applyNumberFormat="1" applyFont="1" applyBorder="1" applyAlignment="1">
      <alignment horizontal="center" vertical="center"/>
    </xf>
    <xf numFmtId="0" fontId="12" fillId="0" borderId="32" xfId="0" applyFont="1" applyBorder="1" applyAlignment="1">
      <alignment horizontal="left" vertical="center"/>
    </xf>
    <xf numFmtId="0" fontId="16" fillId="0" borderId="0" xfId="0" applyFont="1"/>
    <xf numFmtId="0" fontId="12" fillId="0" borderId="12" xfId="0" applyFont="1" applyBorder="1" applyAlignment="1">
      <alignment horizontal="left" vertical="center" wrapText="1"/>
    </xf>
    <xf numFmtId="2" fontId="12" fillId="0" borderId="13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left" vertical="center" wrapText="1"/>
    </xf>
    <xf numFmtId="2" fontId="12" fillId="0" borderId="15" xfId="0" applyNumberFormat="1" applyFont="1" applyBorder="1" applyAlignment="1">
      <alignment horizontal="center" vertical="center" wrapText="1"/>
    </xf>
    <xf numFmtId="2" fontId="12" fillId="0" borderId="15" xfId="0" quotePrefix="1" applyNumberFormat="1" applyFont="1" applyBorder="1" applyAlignment="1">
      <alignment horizontal="center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20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13" xfId="0" applyFont="1" applyBorder="1"/>
    <xf numFmtId="2" fontId="12" fillId="0" borderId="13" xfId="0" applyNumberFormat="1" applyFont="1" applyBorder="1" applyAlignment="1">
      <alignment horizontal="center" vertical="center"/>
    </xf>
    <xf numFmtId="2" fontId="12" fillId="0" borderId="15" xfId="0" applyNumberFormat="1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2" fontId="12" fillId="0" borderId="36" xfId="0" applyNumberFormat="1" applyFont="1" applyBorder="1" applyAlignment="1">
      <alignment horizontal="center" vertical="center"/>
    </xf>
    <xf numFmtId="9" fontId="14" fillId="0" borderId="32" xfId="0" applyNumberFormat="1" applyFont="1" applyBorder="1" applyAlignment="1">
      <alignment horizontal="center" vertical="center"/>
    </xf>
    <xf numFmtId="0" fontId="12" fillId="0" borderId="18" xfId="0" applyFont="1" applyBorder="1"/>
    <xf numFmtId="0" fontId="14" fillId="0" borderId="18" xfId="0" applyFont="1" applyBorder="1" applyAlignment="1">
      <alignment horizontal="center" vertical="center"/>
    </xf>
    <xf numFmtId="164" fontId="14" fillId="0" borderId="18" xfId="0" applyNumberFormat="1" applyFont="1" applyBorder="1" applyAlignment="1">
      <alignment horizontal="center" vertical="center"/>
    </xf>
    <xf numFmtId="9" fontId="12" fillId="0" borderId="32" xfId="0" applyNumberFormat="1" applyFont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2" fontId="12" fillId="4" borderId="36" xfId="0" applyNumberFormat="1" applyFont="1" applyFill="1" applyBorder="1" applyAlignment="1">
      <alignment horizontal="center" vertical="center"/>
    </xf>
    <xf numFmtId="165" fontId="14" fillId="0" borderId="32" xfId="0" applyNumberFormat="1" applyFont="1" applyBorder="1" applyAlignment="1">
      <alignment horizontal="center" vertical="center"/>
    </xf>
    <xf numFmtId="2" fontId="10" fillId="0" borderId="15" xfId="0" applyNumberFormat="1" applyFont="1" applyBorder="1" applyAlignment="1">
      <alignment horizontal="center" vertical="top"/>
    </xf>
    <xf numFmtId="9" fontId="12" fillId="0" borderId="13" xfId="0" applyNumberFormat="1" applyFont="1" applyBorder="1" applyAlignment="1">
      <alignment horizontal="center" vertical="center"/>
    </xf>
    <xf numFmtId="164" fontId="12" fillId="4" borderId="36" xfId="0" applyNumberFormat="1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164" fontId="12" fillId="0" borderId="13" xfId="0" applyNumberFormat="1" applyFont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2" fillId="0" borderId="40" xfId="0" applyFont="1" applyBorder="1" applyAlignment="1">
      <alignment horizontal="left" vertical="center"/>
    </xf>
    <xf numFmtId="9" fontId="14" fillId="0" borderId="40" xfId="0" applyNumberFormat="1" applyFont="1" applyBorder="1" applyAlignment="1">
      <alignment horizontal="center" vertical="center"/>
    </xf>
    <xf numFmtId="0" fontId="12" fillId="0" borderId="41" xfId="0" applyFont="1" applyBorder="1"/>
    <xf numFmtId="0" fontId="12" fillId="0" borderId="9" xfId="0" applyFont="1" applyBorder="1"/>
    <xf numFmtId="0" fontId="14" fillId="0" borderId="9" xfId="0" applyFont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2" fontId="12" fillId="4" borderId="37" xfId="0" applyNumberFormat="1" applyFont="1" applyFill="1" applyBorder="1" applyAlignment="1">
      <alignment horizontal="center" vertical="center"/>
    </xf>
    <xf numFmtId="2" fontId="12" fillId="0" borderId="37" xfId="0" applyNumberFormat="1" applyFont="1" applyBorder="1" applyAlignment="1">
      <alignment horizontal="center" vertical="center" wrapText="1"/>
    </xf>
    <xf numFmtId="165" fontId="12" fillId="4" borderId="39" xfId="1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left" vertical="center" wrapText="1"/>
    </xf>
    <xf numFmtId="0" fontId="17" fillId="0" borderId="32" xfId="0" applyFont="1" applyBorder="1"/>
    <xf numFmtId="165" fontId="18" fillId="3" borderId="33" xfId="0" applyNumberFormat="1" applyFont="1" applyFill="1" applyBorder="1" applyAlignment="1">
      <alignment horizontal="center" vertical="center"/>
    </xf>
    <xf numFmtId="9" fontId="18" fillId="3" borderId="34" xfId="0" applyNumberFormat="1" applyFont="1" applyFill="1" applyBorder="1" applyAlignment="1">
      <alignment horizontal="center" vertical="center"/>
    </xf>
    <xf numFmtId="165" fontId="18" fillId="0" borderId="33" xfId="0" applyNumberFormat="1" applyFont="1" applyBorder="1" applyAlignment="1">
      <alignment horizontal="center" vertical="center"/>
    </xf>
    <xf numFmtId="9" fontId="18" fillId="0" borderId="34" xfId="0" applyNumberFormat="1" applyFont="1" applyBorder="1" applyAlignment="1">
      <alignment horizontal="center" vertical="center"/>
    </xf>
    <xf numFmtId="0" fontId="17" fillId="0" borderId="15" xfId="0" applyFont="1" applyBorder="1"/>
    <xf numFmtId="0" fontId="10" fillId="0" borderId="15" xfId="0" applyFont="1" applyBorder="1"/>
    <xf numFmtId="9" fontId="11" fillId="0" borderId="32" xfId="0" applyNumberFormat="1" applyFont="1" applyBorder="1" applyAlignment="1">
      <alignment horizontal="center" vertical="center"/>
    </xf>
    <xf numFmtId="165" fontId="11" fillId="3" borderId="33" xfId="0" applyNumberFormat="1" applyFont="1" applyFill="1" applyBorder="1" applyAlignment="1">
      <alignment horizontal="center" vertical="center"/>
    </xf>
    <xf numFmtId="165" fontId="11" fillId="3" borderId="34" xfId="0" applyNumberFormat="1" applyFont="1" applyFill="1" applyBorder="1" applyAlignment="1">
      <alignment horizontal="center" vertical="center"/>
    </xf>
    <xf numFmtId="165" fontId="11" fillId="0" borderId="33" xfId="0" applyNumberFormat="1" applyFont="1" applyBorder="1" applyAlignment="1">
      <alignment horizontal="center" vertical="center"/>
    </xf>
    <xf numFmtId="165" fontId="11" fillId="0" borderId="34" xfId="0" applyNumberFormat="1" applyFont="1" applyBorder="1" applyAlignment="1">
      <alignment horizontal="center" vertical="center"/>
    </xf>
    <xf numFmtId="0" fontId="10" fillId="0" borderId="32" xfId="0" applyFont="1" applyBorder="1"/>
    <xf numFmtId="165" fontId="14" fillId="3" borderId="34" xfId="0" applyNumberFormat="1" applyFont="1" applyFill="1" applyBorder="1" applyAlignment="1">
      <alignment horizontal="center" vertical="center"/>
    </xf>
    <xf numFmtId="165" fontId="14" fillId="0" borderId="33" xfId="0" applyNumberFormat="1" applyFont="1" applyBorder="1" applyAlignment="1">
      <alignment horizontal="center" vertical="center"/>
    </xf>
    <xf numFmtId="165" fontId="14" fillId="0" borderId="34" xfId="0" applyNumberFormat="1" applyFont="1" applyBorder="1" applyAlignment="1">
      <alignment horizontal="center" vertical="center"/>
    </xf>
    <xf numFmtId="165" fontId="14" fillId="3" borderId="13" xfId="0" applyNumberFormat="1" applyFont="1" applyFill="1" applyBorder="1" applyAlignment="1">
      <alignment horizontal="center" vertical="center"/>
    </xf>
    <xf numFmtId="165" fontId="14" fillId="0" borderId="13" xfId="0" applyNumberFormat="1" applyFont="1" applyBorder="1" applyAlignment="1">
      <alignment horizontal="center" vertical="center"/>
    </xf>
    <xf numFmtId="165" fontId="14" fillId="3" borderId="32" xfId="0" applyNumberFormat="1" applyFont="1" applyFill="1" applyBorder="1" applyAlignment="1">
      <alignment horizontal="center" vertical="center"/>
    </xf>
    <xf numFmtId="9" fontId="14" fillId="0" borderId="9" xfId="0" applyNumberFormat="1" applyFont="1" applyBorder="1" applyAlignment="1">
      <alignment horizontal="center" vertical="center"/>
    </xf>
    <xf numFmtId="165" fontId="14" fillId="0" borderId="9" xfId="0" applyNumberFormat="1" applyFont="1" applyBorder="1" applyAlignment="1">
      <alignment horizontal="center" vertical="center"/>
    </xf>
    <xf numFmtId="0" fontId="13" fillId="4" borderId="37" xfId="0" applyFont="1" applyFill="1" applyBorder="1" applyAlignment="1">
      <alignment horizontal="left" vertical="top"/>
    </xf>
    <xf numFmtId="0" fontId="13" fillId="0" borderId="38" xfId="0" applyFont="1" applyBorder="1" applyAlignment="1">
      <alignment horizontal="left" vertical="top"/>
    </xf>
    <xf numFmtId="0" fontId="13" fillId="4" borderId="39" xfId="0" applyFont="1" applyFill="1" applyBorder="1" applyAlignment="1">
      <alignment horizontal="left" vertical="top"/>
    </xf>
    <xf numFmtId="0" fontId="19" fillId="0" borderId="7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5" xfId="0" quotePrefix="1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2" fontId="19" fillId="0" borderId="18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textRotation="90" wrapText="1"/>
    </xf>
    <xf numFmtId="0" fontId="19" fillId="0" borderId="11" xfId="0" applyFont="1" applyBorder="1" applyAlignment="1">
      <alignment horizontal="center" vertical="center" textRotation="90" wrapText="1"/>
    </xf>
    <xf numFmtId="0" fontId="17" fillId="0" borderId="12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17" fillId="0" borderId="16" xfId="0" applyFont="1" applyBorder="1" applyAlignment="1">
      <alignment horizontal="left" vertical="center"/>
    </xf>
    <xf numFmtId="0" fontId="17" fillId="0" borderId="20" xfId="0" applyFont="1" applyBorder="1" applyAlignment="1">
      <alignment horizontal="left" vertical="center"/>
    </xf>
    <xf numFmtId="0" fontId="17" fillId="0" borderId="22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/>
    </xf>
    <xf numFmtId="0" fontId="17" fillId="0" borderId="26" xfId="0" applyFont="1" applyBorder="1" applyAlignment="1">
      <alignment horizontal="left" vertical="center"/>
    </xf>
    <xf numFmtId="0" fontId="17" fillId="0" borderId="18" xfId="0" applyFont="1" applyBorder="1"/>
    <xf numFmtId="0" fontId="19" fillId="0" borderId="35" xfId="0" applyFont="1" applyBorder="1" applyAlignment="1">
      <alignment horizontal="center" vertical="center" textRotation="90" wrapText="1"/>
    </xf>
    <xf numFmtId="0" fontId="17" fillId="0" borderId="19" xfId="0" applyFont="1" applyBorder="1" applyAlignment="1">
      <alignment horizontal="center" vertical="center" wrapText="1"/>
    </xf>
    <xf numFmtId="0" fontId="17" fillId="0" borderId="19" xfId="0" quotePrefix="1" applyFont="1" applyBorder="1" applyAlignment="1">
      <alignment horizontal="center" vertical="center" wrapText="1"/>
    </xf>
    <xf numFmtId="0" fontId="1" fillId="0" borderId="4" xfId="0" applyFont="1" applyBorder="1"/>
    <xf numFmtId="0" fontId="1" fillId="0" borderId="5" xfId="0" applyFont="1" applyBorder="1"/>
    <xf numFmtId="0" fontId="2" fillId="0" borderId="5" xfId="0" applyFont="1" applyBorder="1"/>
    <xf numFmtId="0" fontId="2" fillId="0" borderId="6" xfId="0" applyFont="1" applyBorder="1"/>
    <xf numFmtId="0" fontId="4" fillId="2" borderId="42" xfId="0" applyFont="1" applyFill="1" applyBorder="1" applyAlignment="1">
      <alignment wrapText="1"/>
    </xf>
    <xf numFmtId="0" fontId="0" fillId="0" borderId="42" xfId="0" applyBorder="1"/>
    <xf numFmtId="0" fontId="5" fillId="0" borderId="19" xfId="0" applyFont="1" applyBorder="1"/>
    <xf numFmtId="0" fontId="0" fillId="0" borderId="43" xfId="0" applyBorder="1"/>
    <xf numFmtId="0" fontId="6" fillId="0" borderId="19" xfId="0" applyFont="1" applyBorder="1" applyAlignment="1">
      <alignment vertical="center"/>
    </xf>
    <xf numFmtId="0" fontId="12" fillId="0" borderId="19" xfId="0" applyFont="1" applyBorder="1"/>
    <xf numFmtId="0" fontId="12" fillId="0" borderId="43" xfId="0" applyFont="1" applyBorder="1"/>
    <xf numFmtId="0" fontId="7" fillId="0" borderId="19" xfId="0" applyFont="1" applyBorder="1"/>
    <xf numFmtId="0" fontId="8" fillId="0" borderId="19" xfId="0" applyFont="1" applyBorder="1"/>
    <xf numFmtId="0" fontId="6" fillId="0" borderId="19" xfId="0" applyFont="1" applyBorder="1"/>
    <xf numFmtId="0" fontId="1" fillId="0" borderId="44" xfId="0" applyFont="1" applyBorder="1"/>
    <xf numFmtId="0" fontId="1" fillId="0" borderId="45" xfId="0" applyFont="1" applyBorder="1"/>
    <xf numFmtId="0" fontId="2" fillId="0" borderId="45" xfId="0" applyFont="1" applyBorder="1"/>
    <xf numFmtId="0" fontId="2" fillId="0" borderId="46" xfId="0" applyFont="1" applyBorder="1"/>
    <xf numFmtId="0" fontId="2" fillId="0" borderId="19" xfId="0" applyFont="1" applyBorder="1"/>
    <xf numFmtId="0" fontId="12" fillId="0" borderId="19" xfId="0" applyFont="1" applyBorder="1" applyAlignment="1">
      <alignment vertical="top"/>
    </xf>
    <xf numFmtId="0" fontId="12" fillId="0" borderId="42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2" xfId="0" applyFont="1" applyBorder="1"/>
    <xf numFmtId="2" fontId="12" fillId="0" borderId="19" xfId="0" applyNumberFormat="1" applyFont="1" applyBorder="1" applyAlignment="1">
      <alignment horizontal="center" vertical="center"/>
    </xf>
    <xf numFmtId="2" fontId="12" fillId="0" borderId="43" xfId="0" applyNumberFormat="1" applyFont="1" applyBorder="1" applyAlignment="1">
      <alignment horizontal="center" vertical="center"/>
    </xf>
    <xf numFmtId="0" fontId="13" fillId="4" borderId="50" xfId="0" applyFont="1" applyFill="1" applyBorder="1" applyAlignment="1">
      <alignment horizontal="center" vertical="center" wrapText="1"/>
    </xf>
    <xf numFmtId="0" fontId="13" fillId="4" borderId="51" xfId="0" applyFont="1" applyFill="1" applyBorder="1" applyAlignment="1">
      <alignment horizontal="center" vertical="center" wrapText="1"/>
    </xf>
    <xf numFmtId="2" fontId="12" fillId="0" borderId="53" xfId="0" applyNumberFormat="1" applyFont="1" applyBorder="1" applyAlignment="1">
      <alignment horizontal="center" vertical="center" wrapText="1"/>
    </xf>
    <xf numFmtId="2" fontId="12" fillId="0" borderId="54" xfId="0" applyNumberFormat="1" applyFont="1" applyBorder="1" applyAlignment="1">
      <alignment horizontal="center" vertical="center" wrapText="1"/>
    </xf>
    <xf numFmtId="2" fontId="12" fillId="0" borderId="54" xfId="0" quotePrefix="1" applyNumberFormat="1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/>
    </xf>
    <xf numFmtId="9" fontId="14" fillId="0" borderId="57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2" fontId="10" fillId="0" borderId="56" xfId="0" applyNumberFormat="1" applyFont="1" applyBorder="1" applyAlignment="1">
      <alignment horizontal="center" vertical="top"/>
    </xf>
    <xf numFmtId="0" fontId="12" fillId="0" borderId="58" xfId="0" applyFont="1" applyBorder="1" applyAlignment="1">
      <alignment horizontal="center" vertical="center"/>
    </xf>
    <xf numFmtId="2" fontId="12" fillId="4" borderId="35" xfId="0" applyNumberFormat="1" applyFont="1" applyFill="1" applyBorder="1" applyAlignment="1">
      <alignment horizontal="center" vertical="center"/>
    </xf>
    <xf numFmtId="9" fontId="18" fillId="0" borderId="57" xfId="0" applyNumberFormat="1" applyFont="1" applyBorder="1" applyAlignment="1">
      <alignment horizontal="center" vertical="center"/>
    </xf>
    <xf numFmtId="2" fontId="12" fillId="0" borderId="58" xfId="0" applyNumberFormat="1" applyFont="1" applyBorder="1" applyAlignment="1">
      <alignment horizontal="center" vertical="center"/>
    </xf>
    <xf numFmtId="2" fontId="12" fillId="0" borderId="56" xfId="0" applyNumberFormat="1" applyFont="1" applyBorder="1" applyAlignment="1">
      <alignment horizontal="center" vertical="center"/>
    </xf>
    <xf numFmtId="2" fontId="12" fillId="0" borderId="35" xfId="0" applyNumberFormat="1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165" fontId="11" fillId="0" borderId="57" xfId="0" applyNumberFormat="1" applyFont="1" applyBorder="1" applyAlignment="1">
      <alignment horizontal="center" vertical="center"/>
    </xf>
    <xf numFmtId="9" fontId="11" fillId="0" borderId="57" xfId="0" applyNumberFormat="1" applyFont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" fillId="0" borderId="59" xfId="0" applyFont="1" applyBorder="1"/>
    <xf numFmtId="0" fontId="1" fillId="0" borderId="60" xfId="0" applyFont="1" applyBorder="1"/>
    <xf numFmtId="0" fontId="2" fillId="0" borderId="60" xfId="0" applyFont="1" applyBorder="1"/>
    <xf numFmtId="0" fontId="2" fillId="0" borderId="61" xfId="0" applyFont="1" applyBorder="1"/>
    <xf numFmtId="0" fontId="4" fillId="2" borderId="62" xfId="0" applyFont="1" applyFill="1" applyBorder="1" applyAlignment="1">
      <alignment wrapText="1"/>
    </xf>
    <xf numFmtId="0" fontId="0" fillId="0" borderId="63" xfId="0" applyBorder="1"/>
    <xf numFmtId="0" fontId="0" fillId="0" borderId="62" xfId="0" applyBorder="1"/>
    <xf numFmtId="0" fontId="1" fillId="0" borderId="64" xfId="0" applyFont="1" applyBorder="1"/>
    <xf numFmtId="0" fontId="2" fillId="0" borderId="65" xfId="0" applyFont="1" applyBorder="1"/>
    <xf numFmtId="0" fontId="13" fillId="4" borderId="67" xfId="0" applyFont="1" applyFill="1" applyBorder="1" applyAlignment="1">
      <alignment horizontal="center" vertical="center"/>
    </xf>
    <xf numFmtId="0" fontId="12" fillId="0" borderId="69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9" fontId="14" fillId="0" borderId="70" xfId="0" applyNumberFormat="1" applyFont="1" applyBorder="1" applyAlignment="1">
      <alignment horizontal="center" vertical="center"/>
    </xf>
    <xf numFmtId="0" fontId="12" fillId="0" borderId="68" xfId="0" applyFont="1" applyBorder="1"/>
    <xf numFmtId="0" fontId="10" fillId="0" borderId="54" xfId="0" applyFont="1" applyBorder="1" applyAlignment="1">
      <alignment horizontal="center" vertical="top"/>
    </xf>
    <xf numFmtId="9" fontId="12" fillId="0" borderId="53" xfId="0" applyNumberFormat="1" applyFont="1" applyBorder="1" applyAlignment="1">
      <alignment horizontal="center" vertical="center"/>
    </xf>
    <xf numFmtId="2" fontId="12" fillId="4" borderId="74" xfId="0" applyNumberFormat="1" applyFont="1" applyFill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164" fontId="12" fillId="0" borderId="63" xfId="0" applyNumberFormat="1" applyFont="1" applyBorder="1" applyAlignment="1">
      <alignment horizontal="center" vertical="center"/>
    </xf>
    <xf numFmtId="0" fontId="17" fillId="0" borderId="75" xfId="0" applyFont="1" applyBorder="1" applyAlignment="1">
      <alignment horizontal="center" vertical="center"/>
    </xf>
    <xf numFmtId="165" fontId="18" fillId="0" borderId="70" xfId="0" applyNumberFormat="1" applyFont="1" applyBorder="1" applyAlignment="1">
      <alignment horizontal="center" vertical="center"/>
    </xf>
    <xf numFmtId="0" fontId="17" fillId="0" borderId="69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74" xfId="0" applyFont="1" applyBorder="1" applyAlignment="1">
      <alignment horizontal="center" vertical="center"/>
    </xf>
    <xf numFmtId="9" fontId="12" fillId="0" borderId="70" xfId="0" applyNumberFormat="1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165" fontId="11" fillId="0" borderId="70" xfId="0" applyNumberFormat="1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9" fontId="11" fillId="0" borderId="70" xfId="0" applyNumberFormat="1" applyFont="1" applyBorder="1" applyAlignment="1">
      <alignment horizontal="center" vertical="center"/>
    </xf>
    <xf numFmtId="164" fontId="12" fillId="0" borderId="53" xfId="0" applyNumberFormat="1" applyFont="1" applyBorder="1" applyAlignment="1">
      <alignment horizontal="center" vertical="center"/>
    </xf>
    <xf numFmtId="164" fontId="12" fillId="4" borderId="74" xfId="0" applyNumberFormat="1" applyFont="1" applyFill="1" applyBorder="1" applyAlignment="1">
      <alignment horizontal="center" vertical="center"/>
    </xf>
    <xf numFmtId="0" fontId="12" fillId="0" borderId="62" xfId="0" applyFont="1" applyBorder="1"/>
    <xf numFmtId="0" fontId="12" fillId="0" borderId="63" xfId="0" applyFont="1" applyBorder="1"/>
    <xf numFmtId="0" fontId="13" fillId="4" borderId="76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12" fillId="0" borderId="79" xfId="0" applyFont="1" applyBorder="1"/>
    <xf numFmtId="0" fontId="12" fillId="0" borderId="80" xfId="0" applyFont="1" applyBorder="1"/>
    <xf numFmtId="0" fontId="12" fillId="0" borderId="81" xfId="0" applyFont="1" applyBorder="1"/>
    <xf numFmtId="0" fontId="10" fillId="0" borderId="75" xfId="0" applyFont="1" applyBorder="1" applyAlignment="1">
      <alignment horizontal="center" vertical="top"/>
    </xf>
    <xf numFmtId="9" fontId="11" fillId="3" borderId="82" xfId="0" applyNumberFormat="1" applyFont="1" applyFill="1" applyBorder="1" applyAlignment="1">
      <alignment horizontal="center" vertical="top"/>
    </xf>
    <xf numFmtId="0" fontId="10" fillId="0" borderId="69" xfId="0" applyFont="1" applyBorder="1" applyAlignment="1">
      <alignment horizontal="center" vertical="top"/>
    </xf>
    <xf numFmtId="0" fontId="12" fillId="0" borderId="73" xfId="0" applyFont="1" applyBorder="1" applyAlignment="1">
      <alignment horizontal="center" vertical="center"/>
    </xf>
    <xf numFmtId="9" fontId="14" fillId="0" borderId="66" xfId="0" applyNumberFormat="1" applyFont="1" applyBorder="1" applyAlignment="1">
      <alignment horizontal="center" vertical="center"/>
    </xf>
    <xf numFmtId="0" fontId="14" fillId="0" borderId="68" xfId="0" applyFont="1" applyBorder="1" applyAlignment="1">
      <alignment horizontal="center" vertical="center"/>
    </xf>
    <xf numFmtId="164" fontId="14" fillId="0" borderId="68" xfId="0" applyNumberFormat="1" applyFont="1" applyBorder="1" applyAlignment="1">
      <alignment horizontal="center" vertical="center"/>
    </xf>
    <xf numFmtId="2" fontId="10" fillId="0" borderId="54" xfId="0" applyNumberFormat="1" applyFont="1" applyBorder="1" applyAlignment="1">
      <alignment horizontal="center" vertical="top"/>
    </xf>
    <xf numFmtId="0" fontId="12" fillId="0" borderId="75" xfId="0" applyFont="1" applyBorder="1" applyAlignment="1">
      <alignment horizontal="center" vertical="center"/>
    </xf>
    <xf numFmtId="165" fontId="14" fillId="3" borderId="82" xfId="0" applyNumberFormat="1" applyFont="1" applyFill="1" applyBorder="1" applyAlignment="1">
      <alignment horizontal="center" vertical="center"/>
    </xf>
    <xf numFmtId="9" fontId="14" fillId="3" borderId="82" xfId="0" applyNumberFormat="1" applyFont="1" applyFill="1" applyBorder="1" applyAlignment="1">
      <alignment horizontal="center" vertical="center"/>
    </xf>
    <xf numFmtId="2" fontId="12" fillId="0" borderId="53" xfId="0" applyNumberFormat="1" applyFont="1" applyBorder="1" applyAlignment="1">
      <alignment horizontal="center" vertical="center"/>
    </xf>
    <xf numFmtId="2" fontId="12" fillId="0" borderId="54" xfId="0" applyNumberFormat="1" applyFont="1" applyBorder="1" applyAlignment="1">
      <alignment horizontal="center" vertical="center"/>
    </xf>
    <xf numFmtId="2" fontId="12" fillId="0" borderId="74" xfId="0" applyNumberFormat="1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164" fontId="12" fillId="4" borderId="25" xfId="0" applyNumberFormat="1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84" xfId="0" applyFont="1" applyFill="1" applyBorder="1" applyAlignment="1">
      <alignment horizontal="center" vertical="center"/>
    </xf>
    <xf numFmtId="0" fontId="19" fillId="0" borderId="27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7" fillId="0" borderId="2" xfId="0" applyFont="1" applyBorder="1"/>
    <xf numFmtId="0" fontId="17" fillId="0" borderId="3" xfId="0" applyFont="1" applyBorder="1"/>
    <xf numFmtId="0" fontId="19" fillId="0" borderId="4" xfId="0" applyFont="1" applyBorder="1" applyAlignment="1">
      <alignment horizontal="center" wrapText="1"/>
    </xf>
    <xf numFmtId="0" fontId="17" fillId="0" borderId="5" xfId="0" applyFont="1" applyBorder="1"/>
    <xf numFmtId="0" fontId="17" fillId="0" borderId="6" xfId="0" applyFont="1" applyBorder="1"/>
    <xf numFmtId="0" fontId="19" fillId="0" borderId="7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top"/>
    </xf>
    <xf numFmtId="0" fontId="12" fillId="0" borderId="36" xfId="0" applyFont="1" applyBorder="1" applyAlignment="1">
      <alignment vertical="top"/>
    </xf>
    <xf numFmtId="0" fontId="13" fillId="5" borderId="7" xfId="0" applyFont="1" applyFill="1" applyBorder="1" applyAlignment="1">
      <alignment horizontal="center" vertical="center"/>
    </xf>
    <xf numFmtId="17" fontId="13" fillId="5" borderId="8" xfId="0" applyNumberFormat="1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top" wrapText="1"/>
    </xf>
    <xf numFmtId="0" fontId="12" fillId="4" borderId="18" xfId="0" applyFont="1" applyFill="1" applyBorder="1" applyAlignment="1">
      <alignment horizontal="center" vertical="top"/>
    </xf>
    <xf numFmtId="0" fontId="13" fillId="0" borderId="7" xfId="0" applyFont="1" applyBorder="1" applyAlignment="1">
      <alignment horizontal="center" vertical="center" textRotation="90" wrapText="1"/>
    </xf>
    <xf numFmtId="0" fontId="12" fillId="0" borderId="7" xfId="0" applyFont="1" applyBorder="1"/>
    <xf numFmtId="0" fontId="12" fillId="0" borderId="8" xfId="0" applyFont="1" applyBorder="1"/>
    <xf numFmtId="0" fontId="12" fillId="0" borderId="9" xfId="0" applyFont="1" applyBorder="1"/>
    <xf numFmtId="0" fontId="12" fillId="0" borderId="9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3" xfId="0" applyFont="1" applyBorder="1"/>
    <xf numFmtId="0" fontId="12" fillId="4" borderId="36" xfId="0" applyFont="1" applyFill="1" applyBorder="1" applyAlignment="1">
      <alignment horizontal="center" vertical="center"/>
    </xf>
    <xf numFmtId="0" fontId="12" fillId="4" borderId="36" xfId="0" applyFont="1" applyFill="1" applyBorder="1"/>
    <xf numFmtId="0" fontId="21" fillId="5" borderId="47" xfId="0" applyFont="1" applyFill="1" applyBorder="1" applyAlignment="1">
      <alignment horizontal="center" vertical="center" wrapText="1"/>
    </xf>
    <xf numFmtId="0" fontId="22" fillId="5" borderId="48" xfId="0" applyFont="1" applyFill="1" applyBorder="1"/>
    <xf numFmtId="0" fontId="22" fillId="5" borderId="49" xfId="0" applyFont="1" applyFill="1" applyBorder="1"/>
    <xf numFmtId="0" fontId="13" fillId="0" borderId="52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/>
    <xf numFmtId="0" fontId="20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top"/>
    </xf>
    <xf numFmtId="0" fontId="12" fillId="0" borderId="15" xfId="0" applyFont="1" applyBorder="1" applyAlignment="1">
      <alignment vertical="top"/>
    </xf>
    <xf numFmtId="0" fontId="12" fillId="4" borderId="83" xfId="0" applyFont="1" applyFill="1" applyBorder="1" applyAlignment="1">
      <alignment horizontal="center" vertical="center"/>
    </xf>
    <xf numFmtId="0" fontId="12" fillId="4" borderId="25" xfId="0" applyFont="1" applyFill="1" applyBorder="1"/>
    <xf numFmtId="0" fontId="12" fillId="0" borderId="67" xfId="0" applyFont="1" applyBorder="1" applyAlignment="1">
      <alignment horizontal="center" vertical="center" wrapText="1"/>
    </xf>
    <xf numFmtId="0" fontId="12" fillId="0" borderId="18" xfId="0" applyFont="1" applyBorder="1"/>
    <xf numFmtId="0" fontId="12" fillId="0" borderId="71" xfId="0" applyFont="1" applyBorder="1" applyAlignment="1">
      <alignment horizontal="center" vertical="center"/>
    </xf>
    <xf numFmtId="0" fontId="12" fillId="0" borderId="69" xfId="0" applyFont="1" applyBorder="1" applyAlignment="1">
      <alignment horizontal="center" vertical="center"/>
    </xf>
    <xf numFmtId="0" fontId="12" fillId="0" borderId="69" xfId="0" applyFont="1" applyBorder="1" applyAlignment="1">
      <alignment horizontal="center" vertical="top"/>
    </xf>
    <xf numFmtId="0" fontId="12" fillId="0" borderId="73" xfId="0" applyFont="1" applyBorder="1" applyAlignment="1">
      <alignment horizontal="center" vertical="top"/>
    </xf>
    <xf numFmtId="0" fontId="12" fillId="0" borderId="7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3" fillId="5" borderId="52" xfId="0" applyFont="1" applyFill="1" applyBorder="1" applyAlignment="1">
      <alignment horizontal="center" vertical="center"/>
    </xf>
    <xf numFmtId="0" fontId="13" fillId="5" borderId="51" xfId="0" applyFont="1" applyFill="1" applyBorder="1" applyAlignment="1">
      <alignment horizontal="center" vertical="center"/>
    </xf>
    <xf numFmtId="17" fontId="13" fillId="5" borderId="55" xfId="0" applyNumberFormat="1" applyFont="1" applyFill="1" applyBorder="1" applyAlignment="1">
      <alignment horizontal="center" vertical="center"/>
    </xf>
    <xf numFmtId="0" fontId="13" fillId="5" borderId="66" xfId="0" applyFont="1" applyFill="1" applyBorder="1" applyAlignment="1">
      <alignment horizontal="center" vertical="center"/>
    </xf>
    <xf numFmtId="0" fontId="12" fillId="4" borderId="68" xfId="0" applyFont="1" applyFill="1" applyBorder="1" applyAlignment="1">
      <alignment horizontal="center" vertical="top"/>
    </xf>
    <xf numFmtId="0" fontId="12" fillId="4" borderId="73" xfId="0" applyFont="1" applyFill="1" applyBorder="1" applyAlignment="1">
      <alignment horizontal="center" vertical="center"/>
    </xf>
    <xf numFmtId="0" fontId="12" fillId="0" borderId="75" xfId="0" applyFont="1" applyBorder="1" applyAlignment="1">
      <alignment horizontal="center" vertical="center" wrapText="1"/>
    </xf>
    <xf numFmtId="0" fontId="12" fillId="0" borderId="32" xfId="0" applyFont="1" applyBorder="1"/>
    <xf numFmtId="0" fontId="12" fillId="0" borderId="72" xfId="0" applyFont="1" applyBorder="1" applyAlignment="1">
      <alignment horizontal="center" vertical="center"/>
    </xf>
    <xf numFmtId="0" fontId="12" fillId="0" borderId="21" xfId="0" applyFont="1" applyBorder="1"/>
    <xf numFmtId="0" fontId="12" fillId="0" borderId="72" xfId="0" applyFont="1" applyBorder="1" applyAlignment="1">
      <alignment horizontal="center" vertical="top"/>
    </xf>
    <xf numFmtId="0" fontId="12" fillId="0" borderId="21" xfId="0" applyFont="1" applyBorder="1" applyAlignment="1">
      <alignment vertical="top"/>
    </xf>
    <xf numFmtId="17" fontId="13" fillId="5" borderId="9" xfId="0" applyNumberFormat="1" applyFont="1" applyFill="1" applyBorder="1" applyAlignment="1">
      <alignment horizontal="center" vertical="center"/>
    </xf>
    <xf numFmtId="17" fontId="13" fillId="5" borderId="66" xfId="0" applyNumberFormat="1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 wrapText="1"/>
    </xf>
    <xf numFmtId="0" fontId="12" fillId="4" borderId="18" xfId="0" applyFont="1" applyFill="1" applyBorder="1" applyAlignment="1">
      <alignment horizontal="center" vertical="center"/>
    </xf>
    <xf numFmtId="0" fontId="12" fillId="4" borderId="68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top"/>
    </xf>
    <xf numFmtId="0" fontId="13" fillId="5" borderId="6" xfId="0" applyFont="1" applyFill="1" applyBorder="1" applyAlignment="1">
      <alignment horizontal="center" vertical="center"/>
    </xf>
    <xf numFmtId="17" fontId="13" fillId="5" borderId="30" xfId="0" applyNumberFormat="1" applyFont="1" applyFill="1" applyBorder="1" applyAlignment="1">
      <alignment horizontal="center" vertical="center"/>
    </xf>
    <xf numFmtId="0" fontId="13" fillId="5" borderId="46" xfId="0" applyFont="1" applyFill="1" applyBorder="1" applyAlignment="1">
      <alignment horizontal="center" vertical="center"/>
    </xf>
    <xf numFmtId="0" fontId="13" fillId="4" borderId="77" xfId="0" applyFont="1" applyFill="1" applyBorder="1" applyAlignment="1">
      <alignment horizontal="center" vertical="top" wrapText="1"/>
    </xf>
    <xf numFmtId="0" fontId="12" fillId="4" borderId="77" xfId="0" applyFont="1" applyFill="1" applyBorder="1" applyAlignment="1">
      <alignment horizontal="center" vertical="top"/>
    </xf>
    <xf numFmtId="0" fontId="13" fillId="0" borderId="78" xfId="0" applyFont="1" applyBorder="1" applyAlignment="1">
      <alignment horizontal="center" vertical="center" textRotation="90" wrapText="1"/>
    </xf>
    <xf numFmtId="0" fontId="12" fillId="0" borderId="6" xfId="0" applyFont="1" applyBorder="1"/>
    <xf numFmtId="0" fontId="21" fillId="5" borderId="17" xfId="0" applyFont="1" applyFill="1" applyBorder="1" applyAlignment="1">
      <alignment horizontal="center" vertical="center" wrapText="1"/>
    </xf>
    <xf numFmtId="0" fontId="22" fillId="5" borderId="2" xfId="0" applyFont="1" applyFill="1" applyBorder="1"/>
    <xf numFmtId="0" fontId="22" fillId="5" borderId="3" xfId="0" applyFont="1" applyFill="1" applyBorder="1"/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4" borderId="68" xfId="0" applyFont="1" applyFill="1" applyBorder="1" applyAlignment="1">
      <alignment horizontal="center" vertical="top" wrapText="1"/>
    </xf>
    <xf numFmtId="0" fontId="12" fillId="4" borderId="3" xfId="0" applyFont="1" applyFill="1" applyBorder="1" applyAlignment="1">
      <alignment horizontal="center" vertical="top"/>
    </xf>
    <xf numFmtId="17" fontId="13" fillId="5" borderId="46" xfId="0" applyNumberFormat="1" applyFont="1" applyFill="1" applyBorder="1" applyAlignment="1">
      <alignment horizontal="center" vertical="center"/>
    </xf>
    <xf numFmtId="0" fontId="13" fillId="4" borderId="68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10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400" b="0" i="0" u="sng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PO ATTAINMENT FOR AY 2019-20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'AY 19-20'!$B$181</c:f>
              <c:strCache>
                <c:ptCount val="1"/>
                <c:pt idx="0">
                  <c:v>AVG.Attaintment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'AY 19-20'!$C$181:$J$181</c:f>
              <c:numCache>
                <c:formatCode>0.00</c:formatCode>
                <c:ptCount val="8"/>
                <c:pt idx="0">
                  <c:v>2.7053571428571428</c:v>
                </c:pt>
                <c:pt idx="1">
                  <c:v>2.7163461538461537</c:v>
                </c:pt>
                <c:pt idx="2">
                  <c:v>2.453125</c:v>
                </c:pt>
                <c:pt idx="3">
                  <c:v>2.8</c:v>
                </c:pt>
                <c:pt idx="4">
                  <c:v>2.34375</c:v>
                </c:pt>
                <c:pt idx="5">
                  <c:v>2.5</c:v>
                </c:pt>
                <c:pt idx="6">
                  <c:v>2.6</c:v>
                </c:pt>
                <c:pt idx="7">
                  <c:v>2.2124999999999999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75-411A-A237-305BDD1433E3}"/>
            </c:ext>
          </c:extLst>
        </c:ser>
        <c:ser>
          <c:idx val="1"/>
          <c:order val="1"/>
          <c:tx>
            <c:strRef>
              <c:f>'AY 19-20'!$B$182</c:f>
              <c:strCache>
                <c:ptCount val="1"/>
                <c:pt idx="0">
                  <c:v>AVG.Mapping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'AY 19-20'!$C$182:$J$182</c:f>
              <c:numCache>
                <c:formatCode>0.00</c:formatCode>
                <c:ptCount val="8"/>
                <c:pt idx="0">
                  <c:v>3</c:v>
                </c:pt>
                <c:pt idx="1">
                  <c:v>2.7391304347826089</c:v>
                </c:pt>
                <c:pt idx="2">
                  <c:v>2.7222222222222223</c:v>
                </c:pt>
                <c:pt idx="3">
                  <c:v>2.8888888888888888</c:v>
                </c:pt>
                <c:pt idx="4">
                  <c:v>2.4375</c:v>
                </c:pt>
                <c:pt idx="5">
                  <c:v>2.5714285714285716</c:v>
                </c:pt>
                <c:pt idx="6">
                  <c:v>2.6</c:v>
                </c:pt>
                <c:pt idx="7">
                  <c:v>2.3333333333333335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75-411A-A237-305BDD143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7436111"/>
        <c:axId val="1307432271"/>
      </c:barChart>
      <c:catAx>
        <c:axId val="1307436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7432271"/>
        <c:crosses val="autoZero"/>
        <c:auto val="1"/>
        <c:lblAlgn val="ctr"/>
        <c:lblOffset val="100"/>
        <c:noMultiLvlLbl val="0"/>
      </c:catAx>
      <c:valAx>
        <c:axId val="13074322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7436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u="sng"/>
              <a:t>PERCENTAGE</a:t>
            </a:r>
            <a:r>
              <a:rPr lang="en-US" u="sng" baseline="0"/>
              <a:t> </a:t>
            </a:r>
            <a:r>
              <a:rPr lang="en-US" u="sng"/>
              <a:t> OF</a:t>
            </a:r>
            <a:r>
              <a:rPr lang="en-US" u="sng" baseline="0"/>
              <a:t> PO ATTAINMENT </a:t>
            </a:r>
            <a:endParaRPr lang="en-US" u="sng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'AY 19-20'!$B$183</c:f>
              <c:strCache>
                <c:ptCount val="1"/>
                <c:pt idx="0">
                  <c:v>% achieved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'AY 19-20'!$C$183:$J$183</c:f>
              <c:numCache>
                <c:formatCode>0.0%</c:formatCode>
                <c:ptCount val="8"/>
                <c:pt idx="0">
                  <c:v>0.9017857142857143</c:v>
                </c:pt>
                <c:pt idx="1">
                  <c:v>0.9916819291819291</c:v>
                </c:pt>
                <c:pt idx="2">
                  <c:v>0.90114795918367341</c:v>
                </c:pt>
                <c:pt idx="3">
                  <c:v>0.96923076923076923</c:v>
                </c:pt>
                <c:pt idx="4">
                  <c:v>0.96153846153846156</c:v>
                </c:pt>
                <c:pt idx="5">
                  <c:v>0.9722222222222221</c:v>
                </c:pt>
                <c:pt idx="6">
                  <c:v>1</c:v>
                </c:pt>
                <c:pt idx="7">
                  <c:v>0.94821428571428557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1C-45C1-A5A2-80944C9FD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6985952"/>
        <c:axId val="776986432"/>
      </c:lineChart>
      <c:catAx>
        <c:axId val="776985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6986432"/>
        <c:crosses val="autoZero"/>
        <c:auto val="1"/>
        <c:lblAlgn val="ctr"/>
        <c:lblOffset val="100"/>
        <c:noMultiLvlLbl val="0"/>
      </c:catAx>
      <c:valAx>
        <c:axId val="77698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6985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sng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PERCENTAGE  OF PO ATTAINMENT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'AY 20-21'!$B$183</c:f>
              <c:strCache>
                <c:ptCount val="1"/>
                <c:pt idx="0">
                  <c:v>% achieved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'AY 20-21'!$C$183:$J$183</c:f>
              <c:numCache>
                <c:formatCode>0.0%</c:formatCode>
                <c:ptCount val="8"/>
                <c:pt idx="0">
                  <c:v>0.94999999999999973</c:v>
                </c:pt>
                <c:pt idx="1">
                  <c:v>0.88075396825396812</c:v>
                </c:pt>
                <c:pt idx="2">
                  <c:v>0.93650510204081627</c:v>
                </c:pt>
                <c:pt idx="3">
                  <c:v>0.90769230769230758</c:v>
                </c:pt>
                <c:pt idx="4">
                  <c:v>0.91863247863247888</c:v>
                </c:pt>
                <c:pt idx="5">
                  <c:v>0.87499999999999989</c:v>
                </c:pt>
                <c:pt idx="6">
                  <c:v>0.90192307692307694</c:v>
                </c:pt>
                <c:pt idx="7">
                  <c:v>0.86190476190476184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9F-4258-AD9A-2762260949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49327023"/>
        <c:axId val="749328463"/>
      </c:lineChart>
      <c:catAx>
        <c:axId val="7493270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328463"/>
        <c:crosses val="autoZero"/>
        <c:auto val="1"/>
        <c:lblAlgn val="ctr"/>
        <c:lblOffset val="100"/>
        <c:noMultiLvlLbl val="0"/>
      </c:catAx>
      <c:valAx>
        <c:axId val="749328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93270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u="sng"/>
              <a:t>PO ATTAINMENT FOR AY 2020-21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'AY 20-21'!$B$181</c:f>
              <c:strCache>
                <c:ptCount val="1"/>
                <c:pt idx="0">
                  <c:v>AVG.Attaintment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'AY 20-21'!$C$181:$J$181</c:f>
              <c:numCache>
                <c:formatCode>0.00</c:formatCode>
                <c:ptCount val="8"/>
                <c:pt idx="0">
                  <c:v>2.8499999999999992</c:v>
                </c:pt>
                <c:pt idx="1">
                  <c:v>2.4124999999999996</c:v>
                </c:pt>
                <c:pt idx="2">
                  <c:v>2.5493749999999999</c:v>
                </c:pt>
                <c:pt idx="3">
                  <c:v>2.6222222222222218</c:v>
                </c:pt>
                <c:pt idx="4">
                  <c:v>2.2391666666666672</c:v>
                </c:pt>
                <c:pt idx="5">
                  <c:v>2.25</c:v>
                </c:pt>
                <c:pt idx="6">
                  <c:v>2.3450000000000002</c:v>
                </c:pt>
                <c:pt idx="7">
                  <c:v>2.0111111111111111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1F-4C30-AEF9-6D4EE28D5189}"/>
            </c:ext>
          </c:extLst>
        </c:ser>
        <c:ser>
          <c:idx val="1"/>
          <c:order val="1"/>
          <c:tx>
            <c:strRef>
              <c:f>'AY 20-21'!$B$182</c:f>
              <c:strCache>
                <c:ptCount val="1"/>
                <c:pt idx="0">
                  <c:v>AVG.Mapping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'AY 20-21'!$C$182:$J$182</c:f>
              <c:numCache>
                <c:formatCode>0.00</c:formatCode>
                <c:ptCount val="8"/>
                <c:pt idx="0">
                  <c:v>3</c:v>
                </c:pt>
                <c:pt idx="1">
                  <c:v>2.7391304347826089</c:v>
                </c:pt>
                <c:pt idx="2">
                  <c:v>2.7222222222222223</c:v>
                </c:pt>
                <c:pt idx="3">
                  <c:v>2.8888888888888888</c:v>
                </c:pt>
                <c:pt idx="4">
                  <c:v>2.4375</c:v>
                </c:pt>
                <c:pt idx="5">
                  <c:v>2.5714285714285716</c:v>
                </c:pt>
                <c:pt idx="6">
                  <c:v>2.6</c:v>
                </c:pt>
                <c:pt idx="7">
                  <c:v>2.3333333333333335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71F-4C30-AEF9-6D4EE28D5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4905887"/>
        <c:axId val="1304904927"/>
      </c:barChart>
      <c:catAx>
        <c:axId val="1304905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904927"/>
        <c:crosses val="autoZero"/>
        <c:auto val="1"/>
        <c:lblAlgn val="ctr"/>
        <c:lblOffset val="100"/>
        <c:noMultiLvlLbl val="0"/>
      </c:catAx>
      <c:valAx>
        <c:axId val="1304904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049058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400" b="0" i="0" u="sng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PO ATTAINMENT FOR AY 2021-22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'AY 21-22'!$B$181</c:f>
              <c:strCache>
                <c:ptCount val="1"/>
                <c:pt idx="0">
                  <c:v>AVG.Attaintment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'AY 21-22'!$C$181:$J$181</c:f>
              <c:numCache>
                <c:formatCode>0.00</c:formatCode>
                <c:ptCount val="8"/>
                <c:pt idx="0">
                  <c:v>2.9276785714285714</c:v>
                </c:pt>
                <c:pt idx="1">
                  <c:v>2.6763975155279511</c:v>
                </c:pt>
                <c:pt idx="2">
                  <c:v>2.6591269841269844</c:v>
                </c:pt>
                <c:pt idx="3">
                  <c:v>2.7753968253968253</c:v>
                </c:pt>
                <c:pt idx="4">
                  <c:v>2.4</c:v>
                </c:pt>
                <c:pt idx="5">
                  <c:v>2.4948979591836737</c:v>
                </c:pt>
                <c:pt idx="6">
                  <c:v>2.5385714285714283</c:v>
                </c:pt>
                <c:pt idx="7">
                  <c:v>2.2730158730158734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1F-444E-8FC0-B0B81C979939}"/>
            </c:ext>
          </c:extLst>
        </c:ser>
        <c:ser>
          <c:idx val="1"/>
          <c:order val="1"/>
          <c:tx>
            <c:strRef>
              <c:f>'AY 21-22'!$B$182</c:f>
              <c:strCache>
                <c:ptCount val="1"/>
                <c:pt idx="0">
                  <c:v>AVG.Mapping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'AY 21-22'!$C$182:$J$182</c:f>
              <c:numCache>
                <c:formatCode>0.00</c:formatCode>
                <c:ptCount val="8"/>
                <c:pt idx="0">
                  <c:v>3</c:v>
                </c:pt>
                <c:pt idx="1">
                  <c:v>2.7391304347826089</c:v>
                </c:pt>
                <c:pt idx="2">
                  <c:v>2.7222222222222223</c:v>
                </c:pt>
                <c:pt idx="3">
                  <c:v>2.8888888888888888</c:v>
                </c:pt>
                <c:pt idx="4">
                  <c:v>2.4375</c:v>
                </c:pt>
                <c:pt idx="5">
                  <c:v>2.5714285714285716</c:v>
                </c:pt>
                <c:pt idx="6">
                  <c:v>2.6</c:v>
                </c:pt>
                <c:pt idx="7">
                  <c:v>2.3333333333333335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1F-444E-8FC0-B0B81C9799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74336431"/>
        <c:axId val="1374349871"/>
      </c:barChart>
      <c:catAx>
        <c:axId val="1374336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4349871"/>
        <c:crosses val="autoZero"/>
        <c:auto val="1"/>
        <c:lblAlgn val="ctr"/>
        <c:lblOffset val="100"/>
        <c:noMultiLvlLbl val="0"/>
      </c:catAx>
      <c:valAx>
        <c:axId val="1374349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4336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sng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PERCENTAGE  OF PO ATTAINMENT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'AY 21-22'!$B$183</c:f>
              <c:strCache>
                <c:ptCount val="1"/>
                <c:pt idx="0">
                  <c:v>% achieved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'AY 21-22'!$C$183:$J$183</c:f>
              <c:numCache>
                <c:formatCode>0.0%</c:formatCode>
                <c:ptCount val="8"/>
                <c:pt idx="0">
                  <c:v>0.97589285714285712</c:v>
                </c:pt>
                <c:pt idx="1">
                  <c:v>0.9770975056689345</c:v>
                </c:pt>
                <c:pt idx="2">
                  <c:v>0.97682215743440237</c:v>
                </c:pt>
                <c:pt idx="3">
                  <c:v>0.96071428571428574</c:v>
                </c:pt>
                <c:pt idx="4">
                  <c:v>0.98461538461538456</c:v>
                </c:pt>
                <c:pt idx="5">
                  <c:v>0.97023809523809523</c:v>
                </c:pt>
                <c:pt idx="6">
                  <c:v>0.97637362637362624</c:v>
                </c:pt>
                <c:pt idx="7">
                  <c:v>0.97414965986394564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22-40C0-81CB-B5884B75695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3215552"/>
        <c:axId val="773213632"/>
      </c:lineChart>
      <c:catAx>
        <c:axId val="77321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3213632"/>
        <c:crosses val="autoZero"/>
        <c:auto val="1"/>
        <c:lblAlgn val="ctr"/>
        <c:lblOffset val="100"/>
        <c:noMultiLvlLbl val="0"/>
      </c:catAx>
      <c:valAx>
        <c:axId val="773213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3215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 sz="1400" b="0" i="0" u="sng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PO ATTAINMENT FOR AY 2022-23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'AY 22-23'!$B$183</c:f>
              <c:strCache>
                <c:ptCount val="1"/>
                <c:pt idx="0">
                  <c:v>AVG.Attaintment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'AY 22-23'!$C$183:$J$183</c:f>
              <c:numCache>
                <c:formatCode>0.00</c:formatCode>
                <c:ptCount val="8"/>
                <c:pt idx="0">
                  <c:v>2.8977272727272729</c:v>
                </c:pt>
                <c:pt idx="1">
                  <c:v>2.6590909090909092</c:v>
                </c:pt>
                <c:pt idx="2">
                  <c:v>2.6199494949494948</c:v>
                </c:pt>
                <c:pt idx="3">
                  <c:v>2.7777777777777777</c:v>
                </c:pt>
                <c:pt idx="4">
                  <c:v>2.3806818181818183</c:v>
                </c:pt>
                <c:pt idx="5">
                  <c:v>2.4740259740259742</c:v>
                </c:pt>
                <c:pt idx="6">
                  <c:v>2.5</c:v>
                </c:pt>
                <c:pt idx="7">
                  <c:v>2.2222222222222223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BA-4CAF-9ABF-D97CDC2C5526}"/>
            </c:ext>
          </c:extLst>
        </c:ser>
        <c:ser>
          <c:idx val="1"/>
          <c:order val="1"/>
          <c:tx>
            <c:strRef>
              <c:f>'AY 22-23'!$B$184</c:f>
              <c:strCache>
                <c:ptCount val="1"/>
                <c:pt idx="0">
                  <c:v>AVG.Mapping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'AY 22-23'!$C$184:$J$184</c:f>
              <c:numCache>
                <c:formatCode>0.00</c:formatCode>
                <c:ptCount val="8"/>
                <c:pt idx="0">
                  <c:v>3</c:v>
                </c:pt>
                <c:pt idx="1">
                  <c:v>2.7391304347826089</c:v>
                </c:pt>
                <c:pt idx="2">
                  <c:v>2.7222222222222223</c:v>
                </c:pt>
                <c:pt idx="3">
                  <c:v>2.8888888888888888</c:v>
                </c:pt>
                <c:pt idx="4">
                  <c:v>2.4375</c:v>
                </c:pt>
                <c:pt idx="5">
                  <c:v>2.5714285714285716</c:v>
                </c:pt>
                <c:pt idx="6">
                  <c:v>2.6</c:v>
                </c:pt>
                <c:pt idx="7">
                  <c:v>2.3333333333333335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BA-4CAF-9ABF-D97CDC2C552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374151807"/>
        <c:axId val="1374155167"/>
      </c:barChart>
      <c:catAx>
        <c:axId val="13741518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4155167"/>
        <c:crosses val="autoZero"/>
        <c:auto val="1"/>
        <c:lblAlgn val="ctr"/>
        <c:lblOffset val="100"/>
        <c:noMultiLvlLbl val="0"/>
      </c:catAx>
      <c:valAx>
        <c:axId val="1374155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41518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sng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PERCENTAGE  OF PO ATTAINMENT </a:t>
            </a:r>
          </a:p>
        </c:rich>
      </c:tx>
      <c:layout>
        <c:manualLayout>
          <c:xMode val="edge"/>
          <c:yMode val="edge"/>
          <c:x val="0.32867689754385193"/>
          <c:y val="3.78207527970472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'AY 22-23'!$B$185</c:f>
              <c:strCache>
                <c:ptCount val="1"/>
                <c:pt idx="0">
                  <c:v>% achieved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'AY 22-23'!$C$185:$J$185</c:f>
              <c:numCache>
                <c:formatCode>0.0%</c:formatCode>
                <c:ptCount val="8"/>
                <c:pt idx="0">
                  <c:v>0.96590909090909094</c:v>
                </c:pt>
                <c:pt idx="1">
                  <c:v>0.97077922077922074</c:v>
                </c:pt>
                <c:pt idx="2">
                  <c:v>0.96243042671614087</c:v>
                </c:pt>
                <c:pt idx="3">
                  <c:v>0.96153846153846156</c:v>
                </c:pt>
                <c:pt idx="4">
                  <c:v>0.9766899766899767</c:v>
                </c:pt>
                <c:pt idx="5">
                  <c:v>0.96212121212121215</c:v>
                </c:pt>
                <c:pt idx="6">
                  <c:v>0.96153846153846145</c:v>
                </c:pt>
                <c:pt idx="7">
                  <c:v>0.95238095238095233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80-49DC-B6A9-06BB0482481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289643791"/>
        <c:axId val="289645711"/>
      </c:lineChart>
      <c:catAx>
        <c:axId val="28964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9645711"/>
        <c:crosses val="autoZero"/>
        <c:auto val="1"/>
        <c:lblAlgn val="ctr"/>
        <c:lblOffset val="100"/>
        <c:noMultiLvlLbl val="0"/>
      </c:catAx>
      <c:valAx>
        <c:axId val="289645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964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</xdr:colOff>
      <xdr:row>184</xdr:row>
      <xdr:rowOff>200024</xdr:rowOff>
    </xdr:from>
    <xdr:to>
      <xdr:col>10</xdr:col>
      <xdr:colOff>0</xdr:colOff>
      <xdr:row>198</xdr:row>
      <xdr:rowOff>190499</xdr:rowOff>
    </xdr:to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4BF8335F-6D93-18F2-59BB-7BEE7B199B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960905</xdr:colOff>
      <xdr:row>199</xdr:row>
      <xdr:rowOff>200584</xdr:rowOff>
    </xdr:from>
    <xdr:to>
      <xdr:col>10</xdr:col>
      <xdr:colOff>0</xdr:colOff>
      <xdr:row>213</xdr:row>
      <xdr:rowOff>201705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6D3DC0-6E1A-031D-9C69-AA8D4B1B0F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199</xdr:row>
      <xdr:rowOff>200024</xdr:rowOff>
    </xdr:from>
    <xdr:to>
      <xdr:col>10</xdr:col>
      <xdr:colOff>0</xdr:colOff>
      <xdr:row>214</xdr:row>
      <xdr:rowOff>9524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78E1A48-55C3-C7CE-B758-D45F33ABA94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959826</xdr:colOff>
      <xdr:row>185</xdr:row>
      <xdr:rowOff>0</xdr:rowOff>
    </xdr:from>
    <xdr:to>
      <xdr:col>10</xdr:col>
      <xdr:colOff>1463</xdr:colOff>
      <xdr:row>199</xdr:row>
      <xdr:rowOff>7326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482E5879-232A-28B1-C4EE-32B4DCF73D3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896</xdr:colOff>
      <xdr:row>184</xdr:row>
      <xdr:rowOff>196430</xdr:rowOff>
    </xdr:from>
    <xdr:to>
      <xdr:col>9</xdr:col>
      <xdr:colOff>611037</xdr:colOff>
      <xdr:row>199</xdr:row>
      <xdr:rowOff>8986</xdr:rowOff>
    </xdr:to>
    <xdr:graphicFrame macro="">
      <xdr:nvGraphicFramePr>
        <xdr:cNvPr id="3" name="Chart 3">
          <a:extLst>
            <a:ext uri="{FF2B5EF4-FFF2-40B4-BE49-F238E27FC236}">
              <a16:creationId xmlns:a16="http://schemas.microsoft.com/office/drawing/2014/main" id="{B8EE5E33-9CC2-3B39-57E1-299CA8BE4B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896</xdr:colOff>
      <xdr:row>199</xdr:row>
      <xdr:rowOff>196429</xdr:rowOff>
    </xdr:from>
    <xdr:to>
      <xdr:col>9</xdr:col>
      <xdr:colOff>611037</xdr:colOff>
      <xdr:row>213</xdr:row>
      <xdr:rowOff>197688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CBB4363-0502-C466-C803-557873D699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</xdr:colOff>
      <xdr:row>185</xdr:row>
      <xdr:rowOff>190501</xdr:rowOff>
    </xdr:from>
    <xdr:to>
      <xdr:col>9</xdr:col>
      <xdr:colOff>609599</xdr:colOff>
      <xdr:row>199</xdr:row>
      <xdr:rowOff>1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BACFE7D4-E73F-B4DD-C808-909A5D4185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4761</xdr:colOff>
      <xdr:row>200</xdr:row>
      <xdr:rowOff>4761</xdr:rowOff>
    </xdr:from>
    <xdr:to>
      <xdr:col>10</xdr:col>
      <xdr:colOff>0</xdr:colOff>
      <xdr:row>213</xdr:row>
      <xdr:rowOff>190499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C5B2534D-F30A-62C0-BDD4-C965629445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A75DD-19DA-450E-8CC3-582C7AD1B10D}">
  <sheetPr>
    <pageSetUpPr fitToPage="1"/>
  </sheetPr>
  <dimension ref="A1:V336"/>
  <sheetViews>
    <sheetView topLeftCell="A11" zoomScaleNormal="100" workbookViewId="0">
      <selection activeCell="N33" sqref="N33"/>
    </sheetView>
  </sheetViews>
  <sheetFormatPr defaultColWidth="12.5703125" defaultRowHeight="15"/>
  <cols>
    <col min="1" max="1" width="15.7109375" customWidth="1"/>
    <col min="2" max="2" width="51.85546875" customWidth="1"/>
    <col min="3" max="10" width="8.7109375" customWidth="1"/>
    <col min="11" max="21" width="7.5703125" customWidth="1"/>
  </cols>
  <sheetData>
    <row r="1" spans="1:21" ht="15" customHeight="1">
      <c r="A1" s="1"/>
      <c r="B1" s="1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5"/>
      <c r="R1" s="5"/>
      <c r="S1" s="5"/>
      <c r="T1" s="5"/>
      <c r="U1" s="5"/>
    </row>
    <row r="2" spans="1:21" ht="26.25" customHeight="1">
      <c r="A2" s="7"/>
      <c r="C2" s="8"/>
      <c r="P2" s="4"/>
      <c r="Q2" s="5"/>
      <c r="R2" s="5"/>
      <c r="S2" s="5"/>
      <c r="T2" s="5"/>
      <c r="U2" s="5"/>
    </row>
    <row r="3" spans="1:21" ht="18.75" customHeight="1">
      <c r="C3" s="9"/>
      <c r="P3" s="4"/>
      <c r="Q3" s="5"/>
      <c r="R3" s="5"/>
      <c r="S3" s="5"/>
      <c r="T3" s="5"/>
      <c r="U3" s="5"/>
    </row>
    <row r="4" spans="1:21" ht="17.25" customHeight="1">
      <c r="D4" s="10"/>
      <c r="P4" s="4"/>
      <c r="Q4" s="5"/>
      <c r="R4" s="5"/>
      <c r="S4" s="5"/>
      <c r="T4" s="5"/>
      <c r="U4" s="5"/>
    </row>
    <row r="5" spans="1:21" ht="15" customHeight="1">
      <c r="C5" s="11"/>
      <c r="P5" s="4"/>
      <c r="Q5" s="5"/>
      <c r="R5" s="5"/>
      <c r="S5" s="5"/>
      <c r="T5" s="5"/>
      <c r="U5" s="5"/>
    </row>
    <row r="6" spans="1:21" ht="18.75" customHeight="1">
      <c r="C6" s="12"/>
      <c r="P6" s="4"/>
      <c r="Q6" s="5"/>
      <c r="R6" s="5"/>
      <c r="S6" s="5"/>
      <c r="T6" s="5"/>
      <c r="U6" s="5"/>
    </row>
    <row r="7" spans="1:21" ht="18.75" customHeight="1" thickBot="1">
      <c r="C7" s="12"/>
      <c r="K7" s="16"/>
      <c r="P7" s="4"/>
      <c r="Q7" s="5"/>
      <c r="R7" s="5"/>
      <c r="S7" s="5"/>
      <c r="T7" s="5"/>
      <c r="U7" s="5"/>
    </row>
    <row r="8" spans="1:21" ht="24.95" customHeight="1" thickBot="1">
      <c r="A8" s="237" t="s">
        <v>0</v>
      </c>
      <c r="B8" s="238"/>
      <c r="C8" s="238"/>
      <c r="D8" s="238"/>
      <c r="E8" s="238"/>
      <c r="F8" s="238"/>
      <c r="G8" s="238"/>
      <c r="H8" s="238"/>
      <c r="I8" s="238"/>
      <c r="J8" s="239"/>
      <c r="K8" s="16"/>
    </row>
    <row r="9" spans="1:21" ht="24.95" customHeight="1" thickBot="1">
      <c r="A9" s="240" t="s">
        <v>219</v>
      </c>
      <c r="B9" s="241"/>
      <c r="C9" s="241"/>
      <c r="D9" s="241"/>
      <c r="E9" s="241"/>
      <c r="F9" s="241"/>
      <c r="G9" s="241"/>
      <c r="H9" s="241"/>
      <c r="I9" s="241"/>
      <c r="J9" s="242"/>
    </row>
    <row r="10" spans="1:21" ht="24.95" customHeight="1">
      <c r="A10" s="243" t="s">
        <v>1</v>
      </c>
      <c r="B10" s="243" t="s">
        <v>2</v>
      </c>
      <c r="C10" s="108" t="s">
        <v>3</v>
      </c>
      <c r="D10" s="108" t="s">
        <v>4</v>
      </c>
      <c r="E10" s="108" t="s">
        <v>5</v>
      </c>
      <c r="F10" s="108" t="s">
        <v>6</v>
      </c>
      <c r="G10" s="108" t="s">
        <v>7</v>
      </c>
      <c r="H10" s="108" t="s">
        <v>8</v>
      </c>
      <c r="I10" s="108" t="s">
        <v>9</v>
      </c>
      <c r="J10" s="108" t="s">
        <v>10</v>
      </c>
    </row>
    <row r="11" spans="1:21" ht="147.75" customHeight="1" thickBot="1">
      <c r="A11" s="244"/>
      <c r="B11" s="244"/>
      <c r="C11" s="119" t="s">
        <v>45</v>
      </c>
      <c r="D11" s="120" t="s">
        <v>47</v>
      </c>
      <c r="E11" s="120" t="s">
        <v>11</v>
      </c>
      <c r="F11" s="120" t="s">
        <v>12</v>
      </c>
      <c r="G11" s="120" t="s">
        <v>13</v>
      </c>
      <c r="H11" s="120" t="s">
        <v>14</v>
      </c>
      <c r="I11" s="120" t="s">
        <v>46</v>
      </c>
      <c r="J11" s="129" t="s">
        <v>15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ht="15.75">
      <c r="A12" s="243" t="s">
        <v>16</v>
      </c>
      <c r="B12" s="121" t="s">
        <v>24</v>
      </c>
      <c r="C12" s="109"/>
      <c r="D12" s="109">
        <v>3</v>
      </c>
      <c r="E12" s="109"/>
      <c r="F12" s="109">
        <v>2</v>
      </c>
      <c r="G12" s="109"/>
      <c r="H12" s="109"/>
      <c r="I12" s="109">
        <v>3</v>
      </c>
      <c r="J12" s="109">
        <v>2</v>
      </c>
    </row>
    <row r="13" spans="1:21" ht="15.75">
      <c r="A13" s="235"/>
      <c r="B13" s="122" t="s">
        <v>25</v>
      </c>
      <c r="C13" s="110">
        <v>3</v>
      </c>
      <c r="D13" s="110">
        <v>3</v>
      </c>
      <c r="E13" s="110"/>
      <c r="F13" s="110"/>
      <c r="G13" s="110"/>
      <c r="H13" s="110"/>
      <c r="I13" s="110"/>
      <c r="J13" s="110">
        <v>3</v>
      </c>
    </row>
    <row r="14" spans="1:21" ht="15.75">
      <c r="A14" s="235"/>
      <c r="B14" s="122" t="s">
        <v>26</v>
      </c>
      <c r="C14" s="110">
        <v>3</v>
      </c>
      <c r="D14" s="110"/>
      <c r="E14" s="110">
        <v>3</v>
      </c>
      <c r="F14" s="110"/>
      <c r="G14" s="110">
        <v>2</v>
      </c>
      <c r="H14" s="110"/>
      <c r="I14" s="111"/>
      <c r="J14" s="111"/>
    </row>
    <row r="15" spans="1:21" ht="15.75">
      <c r="A15" s="235"/>
      <c r="B15" s="122" t="s">
        <v>27</v>
      </c>
      <c r="C15" s="110">
        <v>3</v>
      </c>
      <c r="D15" s="110">
        <v>3</v>
      </c>
      <c r="E15" s="110">
        <v>2</v>
      </c>
      <c r="F15" s="110">
        <v>3</v>
      </c>
      <c r="G15" s="110"/>
      <c r="H15" s="110">
        <v>2</v>
      </c>
      <c r="I15" s="110"/>
      <c r="J15" s="110"/>
    </row>
    <row r="16" spans="1:21" ht="15.75">
      <c r="A16" s="235"/>
      <c r="B16" s="122" t="s">
        <v>28</v>
      </c>
      <c r="C16" s="110"/>
      <c r="D16" s="110">
        <v>3</v>
      </c>
      <c r="E16" s="110"/>
      <c r="F16" s="110"/>
      <c r="G16" s="110">
        <v>3</v>
      </c>
      <c r="H16" s="110"/>
      <c r="I16" s="110"/>
      <c r="J16" s="110"/>
    </row>
    <row r="17" spans="1:22" ht="15.75">
      <c r="A17" s="235"/>
      <c r="B17" s="122" t="s">
        <v>29</v>
      </c>
      <c r="C17" s="110">
        <v>3</v>
      </c>
      <c r="D17" s="110">
        <v>3</v>
      </c>
      <c r="E17" s="111"/>
      <c r="F17" s="110"/>
      <c r="G17" s="110"/>
      <c r="H17" s="110"/>
      <c r="I17" s="110"/>
      <c r="J17" s="110"/>
    </row>
    <row r="18" spans="1:22" ht="16.5" thickBot="1">
      <c r="A18" s="244"/>
      <c r="B18" s="123" t="s">
        <v>30</v>
      </c>
      <c r="C18" s="110">
        <v>3</v>
      </c>
      <c r="D18" s="110">
        <v>3</v>
      </c>
      <c r="E18" s="110">
        <v>3</v>
      </c>
      <c r="F18" s="110"/>
      <c r="G18" s="110"/>
      <c r="H18" s="110"/>
      <c r="I18" s="110"/>
      <c r="J18" s="110"/>
    </row>
    <row r="19" spans="1:22" ht="15.75">
      <c r="A19" s="243" t="s">
        <v>17</v>
      </c>
      <c r="B19" s="121" t="s">
        <v>21</v>
      </c>
      <c r="C19" s="109"/>
      <c r="D19" s="109">
        <v>1</v>
      </c>
      <c r="E19" s="109">
        <v>3</v>
      </c>
      <c r="F19" s="109"/>
      <c r="G19" s="109">
        <v>2</v>
      </c>
      <c r="H19" s="109"/>
      <c r="I19" s="109">
        <v>3</v>
      </c>
      <c r="J19" s="109">
        <v>1</v>
      </c>
    </row>
    <row r="20" spans="1:22" ht="15.75">
      <c r="A20" s="235"/>
      <c r="B20" s="122" t="s">
        <v>22</v>
      </c>
      <c r="C20" s="110">
        <v>3</v>
      </c>
      <c r="D20" s="110">
        <v>3</v>
      </c>
      <c r="E20" s="110"/>
      <c r="F20" s="110">
        <v>3</v>
      </c>
      <c r="G20" s="111"/>
      <c r="H20" s="110">
        <v>2</v>
      </c>
      <c r="I20" s="110">
        <v>2</v>
      </c>
      <c r="J20" s="110">
        <v>3</v>
      </c>
    </row>
    <row r="21" spans="1:22" ht="15.75" customHeight="1">
      <c r="A21" s="235"/>
      <c r="B21" s="122" t="s">
        <v>23</v>
      </c>
      <c r="C21" s="110">
        <v>3</v>
      </c>
      <c r="D21" s="110">
        <v>3</v>
      </c>
      <c r="E21" s="110">
        <v>1</v>
      </c>
      <c r="F21" s="110">
        <v>3</v>
      </c>
      <c r="G21" s="110">
        <v>2</v>
      </c>
      <c r="H21" s="110">
        <v>3</v>
      </c>
      <c r="I21" s="110"/>
      <c r="J21" s="110"/>
    </row>
    <row r="22" spans="1:22" ht="15.75" customHeight="1">
      <c r="A22" s="235"/>
      <c r="B22" s="122" t="s">
        <v>38</v>
      </c>
      <c r="C22" s="110"/>
      <c r="D22" s="110">
        <v>3</v>
      </c>
      <c r="E22" s="110">
        <v>2</v>
      </c>
      <c r="F22" s="110">
        <v>3</v>
      </c>
      <c r="G22" s="110">
        <v>2</v>
      </c>
      <c r="H22" s="110">
        <v>3</v>
      </c>
      <c r="I22" s="110">
        <v>2</v>
      </c>
      <c r="J22" s="110"/>
    </row>
    <row r="23" spans="1:22" ht="15.75" customHeight="1">
      <c r="A23" s="235"/>
      <c r="B23" s="122" t="s">
        <v>39</v>
      </c>
      <c r="C23" s="110"/>
      <c r="D23" s="110">
        <v>3</v>
      </c>
      <c r="E23" s="110"/>
      <c r="F23" s="110"/>
      <c r="G23" s="110">
        <v>3</v>
      </c>
      <c r="H23" s="110"/>
      <c r="I23" s="110">
        <v>3</v>
      </c>
      <c r="J23" s="110">
        <v>3</v>
      </c>
    </row>
    <row r="24" spans="1:22" ht="15.75" customHeight="1">
      <c r="A24" s="235"/>
      <c r="B24" s="122" t="s">
        <v>31</v>
      </c>
      <c r="C24" s="110"/>
      <c r="D24" s="110">
        <v>3</v>
      </c>
      <c r="E24" s="110">
        <v>3</v>
      </c>
      <c r="F24" s="110"/>
      <c r="G24" s="110">
        <v>2</v>
      </c>
      <c r="H24" s="110"/>
      <c r="I24" s="110"/>
      <c r="J24" s="110"/>
    </row>
    <row r="25" spans="1:22" ht="15.75" customHeight="1" thickBot="1">
      <c r="A25" s="244"/>
      <c r="B25" s="123" t="s">
        <v>32</v>
      </c>
      <c r="C25" s="110"/>
      <c r="D25" s="110">
        <v>3</v>
      </c>
      <c r="E25" s="110">
        <v>3</v>
      </c>
      <c r="F25" s="110"/>
      <c r="G25" s="110">
        <v>3</v>
      </c>
      <c r="H25" s="110"/>
      <c r="I25" s="110"/>
      <c r="J25" s="110"/>
      <c r="M25" s="16"/>
      <c r="N25" s="16"/>
      <c r="O25" s="16"/>
      <c r="P25" s="16"/>
      <c r="Q25" s="16"/>
      <c r="R25" s="16"/>
      <c r="S25" s="16"/>
      <c r="T25" s="16"/>
      <c r="U25" s="16"/>
      <c r="V25" s="16"/>
    </row>
    <row r="26" spans="1:22" ht="17.25" customHeight="1">
      <c r="A26" s="243" t="s">
        <v>18</v>
      </c>
      <c r="B26" s="121" t="s">
        <v>33</v>
      </c>
      <c r="C26" s="109"/>
      <c r="D26" s="109">
        <v>1</v>
      </c>
      <c r="E26" s="109">
        <v>3</v>
      </c>
      <c r="F26" s="109"/>
      <c r="G26" s="109">
        <v>2</v>
      </c>
      <c r="H26" s="109"/>
      <c r="I26" s="109">
        <v>3</v>
      </c>
      <c r="J26" s="109">
        <v>1</v>
      </c>
      <c r="M26" s="16"/>
      <c r="N26" s="32"/>
      <c r="O26" s="32"/>
      <c r="P26" s="32"/>
      <c r="Q26" s="32"/>
      <c r="R26" s="32"/>
      <c r="S26" s="32"/>
      <c r="T26" s="32"/>
      <c r="U26" s="32"/>
      <c r="V26" s="16"/>
    </row>
    <row r="27" spans="1:22" ht="15.75">
      <c r="A27" s="235"/>
      <c r="B27" s="122" t="s">
        <v>34</v>
      </c>
      <c r="C27" s="110">
        <v>3</v>
      </c>
      <c r="D27" s="110">
        <v>1</v>
      </c>
      <c r="E27" s="110">
        <v>2</v>
      </c>
      <c r="F27" s="110">
        <v>3</v>
      </c>
      <c r="G27" s="110"/>
      <c r="H27" s="110">
        <v>3</v>
      </c>
      <c r="I27" s="110">
        <v>2</v>
      </c>
      <c r="J27" s="110">
        <v>2</v>
      </c>
      <c r="M27" s="16"/>
      <c r="N27" s="16"/>
      <c r="O27" s="16"/>
      <c r="P27" s="16"/>
      <c r="Q27" s="16"/>
      <c r="R27" s="16"/>
      <c r="S27" s="16"/>
      <c r="T27" s="16"/>
      <c r="U27" s="16"/>
      <c r="V27" s="16"/>
    </row>
    <row r="28" spans="1:22" ht="15.75" customHeight="1">
      <c r="A28" s="235"/>
      <c r="B28" s="122" t="s">
        <v>35</v>
      </c>
      <c r="C28" s="110"/>
      <c r="D28" s="110">
        <v>3</v>
      </c>
      <c r="E28" s="110">
        <v>3</v>
      </c>
      <c r="F28" s="110"/>
      <c r="G28" s="110"/>
      <c r="H28" s="110">
        <v>2</v>
      </c>
      <c r="I28" s="110"/>
      <c r="J28" s="110"/>
      <c r="M28" s="16"/>
      <c r="N28" s="16"/>
      <c r="O28" s="16"/>
      <c r="P28" s="16"/>
      <c r="Q28" s="16"/>
      <c r="R28" s="16"/>
      <c r="S28" s="16"/>
      <c r="T28" s="16"/>
      <c r="U28" s="16"/>
      <c r="V28" s="16"/>
    </row>
    <row r="29" spans="1:22" ht="15.75" customHeight="1">
      <c r="A29" s="235"/>
      <c r="B29" s="122" t="s">
        <v>40</v>
      </c>
      <c r="C29" s="110"/>
      <c r="D29" s="110">
        <v>3</v>
      </c>
      <c r="E29" s="110">
        <v>3</v>
      </c>
      <c r="F29" s="110">
        <v>3</v>
      </c>
      <c r="G29" s="110">
        <v>2</v>
      </c>
      <c r="H29" s="110">
        <v>3</v>
      </c>
      <c r="I29" s="110">
        <v>2</v>
      </c>
      <c r="J29" s="110"/>
    </row>
    <row r="30" spans="1:22" ht="15.75" customHeight="1">
      <c r="A30" s="235"/>
      <c r="B30" s="122" t="s">
        <v>41</v>
      </c>
      <c r="C30" s="110"/>
      <c r="D30" s="110">
        <v>3</v>
      </c>
      <c r="E30" s="110">
        <v>3</v>
      </c>
      <c r="F30" s="110">
        <v>3</v>
      </c>
      <c r="G30" s="110">
        <v>3</v>
      </c>
      <c r="H30" s="110"/>
      <c r="I30" s="110">
        <v>3</v>
      </c>
      <c r="J30" s="110">
        <v>3</v>
      </c>
    </row>
    <row r="31" spans="1:22" ht="15.75">
      <c r="A31" s="235"/>
      <c r="B31" s="122" t="s">
        <v>36</v>
      </c>
      <c r="C31" s="110"/>
      <c r="D31" s="110">
        <v>3</v>
      </c>
      <c r="E31" s="110">
        <v>3</v>
      </c>
      <c r="F31" s="110"/>
      <c r="G31" s="110">
        <v>2</v>
      </c>
      <c r="H31" s="110"/>
      <c r="I31" s="110"/>
      <c r="J31" s="110"/>
    </row>
    <row r="32" spans="1:22" ht="16.5" thickBot="1">
      <c r="A32" s="236"/>
      <c r="B32" s="124" t="s">
        <v>37</v>
      </c>
      <c r="C32" s="112"/>
      <c r="D32" s="112">
        <v>3</v>
      </c>
      <c r="E32" s="112">
        <v>3</v>
      </c>
      <c r="F32" s="112"/>
      <c r="G32" s="112">
        <v>3</v>
      </c>
      <c r="H32" s="112"/>
      <c r="I32" s="112"/>
      <c r="J32" s="112"/>
    </row>
    <row r="33" spans="1:10" ht="15.75" customHeight="1">
      <c r="A33" s="234" t="s">
        <v>19</v>
      </c>
      <c r="B33" s="125" t="s">
        <v>42</v>
      </c>
      <c r="C33" s="113"/>
      <c r="D33" s="113">
        <v>3</v>
      </c>
      <c r="E33" s="113">
        <v>3</v>
      </c>
      <c r="F33" s="113">
        <v>3</v>
      </c>
      <c r="G33" s="113">
        <v>3</v>
      </c>
      <c r="H33" s="113"/>
      <c r="I33" s="113">
        <v>3</v>
      </c>
      <c r="J33" s="113">
        <v>3</v>
      </c>
    </row>
    <row r="34" spans="1:10" ht="15.75">
      <c r="A34" s="235"/>
      <c r="B34" s="122" t="s">
        <v>43</v>
      </c>
      <c r="C34" s="110"/>
      <c r="D34" s="110">
        <v>3</v>
      </c>
      <c r="E34" s="110">
        <v>3</v>
      </c>
      <c r="F34" s="110"/>
      <c r="G34" s="110">
        <v>2</v>
      </c>
      <c r="H34" s="110"/>
      <c r="I34" s="110"/>
      <c r="J34" s="110"/>
    </row>
    <row r="35" spans="1:10" ht="15.75" customHeight="1" thickBot="1">
      <c r="A35" s="236"/>
      <c r="B35" s="126" t="s">
        <v>44</v>
      </c>
      <c r="C35" s="114"/>
      <c r="D35" s="114">
        <v>3</v>
      </c>
      <c r="E35" s="114">
        <v>3</v>
      </c>
      <c r="F35" s="114"/>
      <c r="G35" s="114">
        <v>3</v>
      </c>
      <c r="H35" s="114"/>
      <c r="I35" s="114"/>
      <c r="J35" s="114"/>
    </row>
    <row r="36" spans="1:10" ht="15.75" customHeight="1" thickBot="1">
      <c r="A36" s="115"/>
      <c r="B36" s="127"/>
      <c r="C36" s="116">
        <f>SUM(C12:C35)</f>
        <v>24</v>
      </c>
      <c r="D36" s="116">
        <f t="shared" ref="D36:J36" si="0">SUM(D12:D35)</f>
        <v>63</v>
      </c>
      <c r="E36" s="116">
        <f t="shared" si="0"/>
        <v>49</v>
      </c>
      <c r="F36" s="116">
        <f t="shared" si="0"/>
        <v>26</v>
      </c>
      <c r="G36" s="116">
        <f t="shared" si="0"/>
        <v>39</v>
      </c>
      <c r="H36" s="116">
        <f t="shared" si="0"/>
        <v>18</v>
      </c>
      <c r="I36" s="116">
        <f t="shared" si="0"/>
        <v>26</v>
      </c>
      <c r="J36" s="116">
        <f t="shared" si="0"/>
        <v>21</v>
      </c>
    </row>
    <row r="37" spans="1:10" ht="32.25" customHeight="1" thickBot="1">
      <c r="A37" s="117" t="s">
        <v>20</v>
      </c>
      <c r="B37" s="128"/>
      <c r="C37" s="118">
        <f>C36/8</f>
        <v>3</v>
      </c>
      <c r="D37" s="118">
        <f>D36/23</f>
        <v>2.7391304347826089</v>
      </c>
      <c r="E37" s="118">
        <f>E36/18</f>
        <v>2.7222222222222223</v>
      </c>
      <c r="F37" s="118">
        <f>F36/9</f>
        <v>2.8888888888888888</v>
      </c>
      <c r="G37" s="118">
        <f>G36/16</f>
        <v>2.4375</v>
      </c>
      <c r="H37" s="118">
        <f>H36/7</f>
        <v>2.5714285714285716</v>
      </c>
      <c r="I37" s="118">
        <f>I36/10</f>
        <v>2.6</v>
      </c>
      <c r="J37" s="118">
        <f>J36/9</f>
        <v>2.3333333333333335</v>
      </c>
    </row>
    <row r="38" spans="1:10" ht="15" customHeight="1"/>
    <row r="39" spans="1:10" ht="15" customHeight="1"/>
    <row r="40" spans="1:10" ht="15" customHeight="1"/>
    <row r="41" spans="1:10" ht="15" customHeight="1"/>
    <row r="42" spans="1:10" ht="15" customHeight="1"/>
    <row r="43" spans="1:10" ht="15" customHeight="1"/>
    <row r="44" spans="1:10" ht="15" customHeight="1"/>
    <row r="45" spans="1:10" ht="15" customHeight="1"/>
    <row r="46" spans="1:10" ht="15" customHeight="1"/>
    <row r="47" spans="1:10" ht="15" customHeight="1">
      <c r="C47" s="13"/>
      <c r="D47" s="13"/>
      <c r="E47" s="13"/>
      <c r="F47" s="13"/>
      <c r="G47" s="13"/>
      <c r="H47" s="13"/>
      <c r="I47" s="13"/>
      <c r="J47" s="13"/>
    </row>
    <row r="48" spans="1:10">
      <c r="B48" s="14"/>
      <c r="C48" s="13"/>
      <c r="D48" s="13"/>
      <c r="E48" s="13"/>
      <c r="F48" s="13"/>
      <c r="G48" s="13"/>
      <c r="H48" s="13"/>
      <c r="I48" s="13"/>
      <c r="J48" s="13"/>
    </row>
    <row r="49" spans="2:10">
      <c r="B49" s="14"/>
      <c r="C49" s="13"/>
      <c r="D49" s="13"/>
      <c r="E49" s="13"/>
      <c r="F49" s="13"/>
      <c r="G49" s="13"/>
      <c r="H49" s="13"/>
      <c r="I49" s="13"/>
      <c r="J49" s="13"/>
    </row>
    <row r="50" spans="2:10" ht="15" customHeight="1"/>
    <row r="51" spans="2:10" ht="15" customHeight="1"/>
    <row r="52" spans="2:10" ht="15" customHeight="1"/>
    <row r="53" spans="2:10" ht="15" customHeight="1"/>
    <row r="54" spans="2:10" ht="15" customHeight="1"/>
    <row r="55" spans="2:10" ht="15" customHeight="1"/>
    <row r="56" spans="2:10" ht="15" customHeight="1"/>
    <row r="57" spans="2:10" ht="15" customHeight="1"/>
    <row r="58" spans="2:10" ht="15" customHeight="1"/>
    <row r="59" spans="2:10" ht="15" customHeight="1"/>
    <row r="60" spans="2:10" ht="15" customHeight="1"/>
    <row r="61" spans="2:10" ht="15" customHeight="1"/>
    <row r="62" spans="2:10" ht="15" customHeight="1"/>
    <row r="63" spans="2:10" ht="15" customHeight="1"/>
    <row r="64" spans="2:10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spans="5:16" ht="15" customHeight="1"/>
    <row r="130" spans="5:16" ht="15" customHeight="1"/>
    <row r="131" spans="5:16" ht="15" customHeight="1"/>
    <row r="132" spans="5:16" ht="15" customHeight="1"/>
    <row r="133" spans="5:16" ht="15" customHeight="1"/>
    <row r="134" spans="5:16" ht="15" customHeight="1"/>
    <row r="135" spans="5:16" ht="15" customHeight="1">
      <c r="J135" s="15"/>
    </row>
    <row r="136" spans="5:16" ht="15" customHeight="1">
      <c r="E136" s="1"/>
      <c r="J136" s="1"/>
      <c r="L136" s="15">
        <f>L135/180*100</f>
        <v>0</v>
      </c>
      <c r="N136" s="15">
        <f>N135/180*100</f>
        <v>0</v>
      </c>
      <c r="P136" s="15">
        <f>P135/180*100</f>
        <v>0</v>
      </c>
    </row>
    <row r="137" spans="5:16" ht="15" customHeight="1"/>
    <row r="138" spans="5:16" ht="15" customHeight="1"/>
    <row r="139" spans="5:16" ht="15" customHeight="1"/>
    <row r="140" spans="5:16" ht="15" customHeight="1"/>
    <row r="141" spans="5:16" ht="15" customHeight="1"/>
    <row r="142" spans="5:16" ht="15" customHeight="1"/>
    <row r="143" spans="5:16" ht="15" customHeight="1"/>
    <row r="144" spans="5:16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</sheetData>
  <mergeCells count="8">
    <mergeCell ref="A33:A35"/>
    <mergeCell ref="A8:J8"/>
    <mergeCell ref="A9:J9"/>
    <mergeCell ref="A12:A18"/>
    <mergeCell ref="A19:A25"/>
    <mergeCell ref="A26:A32"/>
    <mergeCell ref="A10:A11"/>
    <mergeCell ref="B10:B11"/>
  </mergeCells>
  <conditionalFormatting sqref="C12:J35">
    <cfRule type="cellIs" dxfId="107" priority="1" operator="equal">
      <formula>0</formula>
    </cfRule>
  </conditionalFormatting>
  <pageMargins left="0.7" right="0.7" top="0.75" bottom="0.75" header="0.3" footer="0.3"/>
  <pageSetup paperSize="9" scale="2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A21B-D7D1-4965-BF85-187F0A46DBF0}">
  <sheetPr>
    <pageSetUpPr fitToPage="1"/>
  </sheetPr>
  <dimension ref="A1:Q215"/>
  <sheetViews>
    <sheetView view="pageBreakPreview" topLeftCell="A170" zoomScale="60" zoomScaleNormal="85" workbookViewId="0">
      <selection activeCell="A154" sqref="A154:J215"/>
    </sheetView>
  </sheetViews>
  <sheetFormatPr defaultColWidth="12.5703125" defaultRowHeight="15.75"/>
  <cols>
    <col min="1" max="1" width="14.42578125" style="33" customWidth="1"/>
    <col min="2" max="2" width="37.140625" style="33" bestFit="1" customWidth="1"/>
    <col min="3" max="8" width="9.140625" style="33" customWidth="1"/>
    <col min="9" max="9" width="9.7109375" style="33" bestFit="1" customWidth="1"/>
    <col min="10" max="16" width="9.140625" style="33" customWidth="1"/>
    <col min="17" max="17" width="7.5703125" style="33" customWidth="1"/>
    <col min="18" max="16384" width="12.5703125" style="33"/>
  </cols>
  <sheetData>
    <row r="1" spans="1:16">
      <c r="A1" s="177"/>
      <c r="B1" s="178"/>
      <c r="C1" s="178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80"/>
    </row>
    <row r="2" spans="1:16" ht="26.25">
      <c r="A2" s="181"/>
      <c r="B2" s="16"/>
      <c r="C2" s="138" t="s">
        <v>221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82"/>
    </row>
    <row r="3" spans="1:16" ht="18.75">
      <c r="A3" s="183"/>
      <c r="B3" s="16"/>
      <c r="C3" s="140" t="s">
        <v>222</v>
      </c>
      <c r="D3" s="16"/>
      <c r="E3" s="16"/>
      <c r="F3" s="16"/>
      <c r="G3" s="16"/>
      <c r="H3" s="16"/>
      <c r="I3" s="16"/>
      <c r="J3" s="273" t="s">
        <v>230</v>
      </c>
      <c r="K3" s="274"/>
      <c r="L3" s="274"/>
      <c r="M3" s="274"/>
      <c r="N3" s="274"/>
      <c r="O3" s="141"/>
      <c r="P3" s="210"/>
    </row>
    <row r="4" spans="1:16" ht="17.25">
      <c r="A4" s="183"/>
      <c r="B4" s="16"/>
      <c r="C4" s="16"/>
      <c r="D4" s="143"/>
      <c r="E4" s="16"/>
      <c r="F4" s="16"/>
      <c r="G4" s="16"/>
      <c r="H4" s="16"/>
      <c r="I4" s="16"/>
      <c r="J4" s="274"/>
      <c r="K4" s="274"/>
      <c r="L4" s="274"/>
      <c r="M4" s="274"/>
      <c r="N4" s="274"/>
      <c r="O4" s="141"/>
      <c r="P4" s="210"/>
    </row>
    <row r="5" spans="1:16">
      <c r="A5" s="183"/>
      <c r="B5" s="16"/>
      <c r="C5" s="144" t="s">
        <v>223</v>
      </c>
      <c r="D5" s="16"/>
      <c r="E5" s="16"/>
      <c r="F5" s="16"/>
      <c r="G5" s="16"/>
      <c r="H5" s="16"/>
      <c r="I5" s="16"/>
      <c r="J5" s="274"/>
      <c r="K5" s="274"/>
      <c r="L5" s="274"/>
      <c r="M5" s="274"/>
      <c r="N5" s="274"/>
      <c r="O5" s="141"/>
      <c r="P5" s="210"/>
    </row>
    <row r="6" spans="1:16" ht="18.75">
      <c r="A6" s="183"/>
      <c r="B6" s="16"/>
      <c r="C6" s="145" t="s">
        <v>224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82"/>
    </row>
    <row r="7" spans="1:16" ht="18.75">
      <c r="A7" s="183"/>
      <c r="B7" s="16"/>
      <c r="C7" s="145" t="s">
        <v>225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82"/>
    </row>
    <row r="8" spans="1:16" ht="16.5" thickBot="1">
      <c r="A8" s="184"/>
      <c r="B8" s="147"/>
      <c r="C8" s="147"/>
      <c r="D8" s="147"/>
      <c r="E8" s="147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85"/>
    </row>
    <row r="9" spans="1:16">
      <c r="A9" s="287" t="s">
        <v>48</v>
      </c>
      <c r="B9" s="247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288"/>
    </row>
    <row r="10" spans="1:16" ht="16.5" thickBot="1">
      <c r="A10" s="289">
        <v>43800</v>
      </c>
      <c r="B10" s="299"/>
      <c r="C10" s="299"/>
      <c r="D10" s="299"/>
      <c r="E10" s="299"/>
      <c r="F10" s="299"/>
      <c r="G10" s="299"/>
      <c r="H10" s="299"/>
      <c r="I10" s="299"/>
      <c r="J10" s="299"/>
      <c r="K10" s="299"/>
      <c r="L10" s="299"/>
      <c r="M10" s="299"/>
      <c r="N10" s="299"/>
      <c r="O10" s="299"/>
      <c r="P10" s="300"/>
    </row>
    <row r="11" spans="1:16" ht="88.5" customHeight="1" thickBot="1">
      <c r="A11" s="186" t="s">
        <v>49</v>
      </c>
      <c r="B11" s="70" t="s">
        <v>50</v>
      </c>
      <c r="C11" s="301" t="s">
        <v>100</v>
      </c>
      <c r="D11" s="302"/>
      <c r="E11" s="301" t="s">
        <v>147</v>
      </c>
      <c r="F11" s="302"/>
      <c r="G11" s="301" t="s">
        <v>101</v>
      </c>
      <c r="H11" s="302"/>
      <c r="I11" s="301" t="s">
        <v>102</v>
      </c>
      <c r="J11" s="302"/>
      <c r="K11" s="301" t="s">
        <v>148</v>
      </c>
      <c r="L11" s="302"/>
      <c r="M11" s="301" t="s">
        <v>149</v>
      </c>
      <c r="N11" s="302"/>
      <c r="O11" s="301" t="s">
        <v>150</v>
      </c>
      <c r="P11" s="303"/>
    </row>
    <row r="12" spans="1:16">
      <c r="A12" s="216" t="s">
        <v>51</v>
      </c>
      <c r="B12" s="17" t="s">
        <v>52</v>
      </c>
      <c r="C12" s="18">
        <v>0.74</v>
      </c>
      <c r="D12" s="19" t="str">
        <f t="shared" ref="D12:D27" si="0">IF(C12&gt;=55%,"Y","N")</f>
        <v>Y</v>
      </c>
      <c r="E12" s="20">
        <v>0.52</v>
      </c>
      <c r="F12" s="21" t="str">
        <f t="shared" ref="F12:F27" si="1">IF(E12&gt;=55%,"Y","N")</f>
        <v>N</v>
      </c>
      <c r="G12" s="18">
        <v>0.66</v>
      </c>
      <c r="H12" s="19" t="str">
        <f t="shared" ref="H12:H27" si="2">IF(G12&gt;=55%,"Y","N")</f>
        <v>Y</v>
      </c>
      <c r="I12" s="20">
        <v>0.59</v>
      </c>
      <c r="J12" s="21" t="str">
        <f t="shared" ref="J12:J27" si="3">IF(I12&gt;=55%,"Y","N")</f>
        <v>Y</v>
      </c>
      <c r="K12" s="18">
        <v>0.65</v>
      </c>
      <c r="L12" s="19" t="str">
        <f t="shared" ref="L12:L27" si="4">IF(K12&gt;=55%,"Y","N")</f>
        <v>Y</v>
      </c>
      <c r="M12" s="20">
        <v>0.55000000000000004</v>
      </c>
      <c r="N12" s="21" t="str">
        <f t="shared" ref="N12:N27" si="5">IF(M12&gt;=55%,"Y","N")</f>
        <v>Y</v>
      </c>
      <c r="O12" s="18">
        <v>0.63</v>
      </c>
      <c r="P12" s="217" t="str">
        <f t="shared" ref="P12:P27" si="6">IF(O12&gt;=55%,"Y","N")</f>
        <v>Y</v>
      </c>
    </row>
    <row r="13" spans="1:16">
      <c r="A13" s="218" t="s">
        <v>53</v>
      </c>
      <c r="B13" s="23" t="s">
        <v>54</v>
      </c>
      <c r="C13" s="18">
        <v>0.63</v>
      </c>
      <c r="D13" s="19" t="str">
        <f t="shared" si="0"/>
        <v>Y</v>
      </c>
      <c r="E13" s="20">
        <v>0.52</v>
      </c>
      <c r="F13" s="21" t="str">
        <f t="shared" si="1"/>
        <v>N</v>
      </c>
      <c r="G13" s="18">
        <v>0.59</v>
      </c>
      <c r="H13" s="19" t="str">
        <f t="shared" si="2"/>
        <v>Y</v>
      </c>
      <c r="I13" s="20">
        <v>0.78</v>
      </c>
      <c r="J13" s="21" t="str">
        <f t="shared" si="3"/>
        <v>Y</v>
      </c>
      <c r="K13" s="18">
        <v>0.66</v>
      </c>
      <c r="L13" s="19" t="str">
        <f t="shared" si="4"/>
        <v>Y</v>
      </c>
      <c r="M13" s="20">
        <v>0.81</v>
      </c>
      <c r="N13" s="21" t="str">
        <f t="shared" si="5"/>
        <v>Y</v>
      </c>
      <c r="O13" s="18">
        <v>0.64</v>
      </c>
      <c r="P13" s="217" t="str">
        <f t="shared" si="6"/>
        <v>Y</v>
      </c>
    </row>
    <row r="14" spans="1:16">
      <c r="A14" s="218" t="s">
        <v>55</v>
      </c>
      <c r="B14" s="23" t="s">
        <v>56</v>
      </c>
      <c r="C14" s="18">
        <v>0.6</v>
      </c>
      <c r="D14" s="19" t="str">
        <f t="shared" si="0"/>
        <v>Y</v>
      </c>
      <c r="E14" s="20">
        <v>0.53</v>
      </c>
      <c r="F14" s="21" t="str">
        <f t="shared" si="1"/>
        <v>N</v>
      </c>
      <c r="G14" s="18">
        <v>0.63</v>
      </c>
      <c r="H14" s="19" t="str">
        <f t="shared" si="2"/>
        <v>Y</v>
      </c>
      <c r="I14" s="20">
        <v>0.67</v>
      </c>
      <c r="J14" s="21" t="str">
        <f t="shared" si="3"/>
        <v>Y</v>
      </c>
      <c r="K14" s="18">
        <v>0.64</v>
      </c>
      <c r="L14" s="19" t="str">
        <f t="shared" si="4"/>
        <v>Y</v>
      </c>
      <c r="M14" s="20">
        <v>0.56999999999999995</v>
      </c>
      <c r="N14" s="21" t="str">
        <f t="shared" si="5"/>
        <v>Y</v>
      </c>
      <c r="O14" s="18">
        <v>0.65</v>
      </c>
      <c r="P14" s="217" t="str">
        <f t="shared" si="6"/>
        <v>Y</v>
      </c>
    </row>
    <row r="15" spans="1:16">
      <c r="A15" s="218" t="s">
        <v>57</v>
      </c>
      <c r="B15" s="23" t="s">
        <v>58</v>
      </c>
      <c r="C15" s="18">
        <v>0.68</v>
      </c>
      <c r="D15" s="19" t="str">
        <f t="shared" si="0"/>
        <v>Y</v>
      </c>
      <c r="E15" s="20">
        <v>0.56000000000000005</v>
      </c>
      <c r="F15" s="21" t="str">
        <f t="shared" si="1"/>
        <v>Y</v>
      </c>
      <c r="G15" s="18">
        <v>0.56000000000000005</v>
      </c>
      <c r="H15" s="19" t="str">
        <f t="shared" si="2"/>
        <v>Y</v>
      </c>
      <c r="I15" s="20">
        <v>0.83</v>
      </c>
      <c r="J15" s="21" t="str">
        <f t="shared" si="3"/>
        <v>Y</v>
      </c>
      <c r="K15" s="18">
        <v>0.7</v>
      </c>
      <c r="L15" s="19" t="str">
        <f t="shared" si="4"/>
        <v>Y</v>
      </c>
      <c r="M15" s="20">
        <v>0.5</v>
      </c>
      <c r="N15" s="21" t="str">
        <f t="shared" si="5"/>
        <v>N</v>
      </c>
      <c r="O15" s="18">
        <v>0.63</v>
      </c>
      <c r="P15" s="217" t="str">
        <f t="shared" si="6"/>
        <v>Y</v>
      </c>
    </row>
    <row r="16" spans="1:16">
      <c r="A16" s="218" t="s">
        <v>59</v>
      </c>
      <c r="B16" s="23" t="s">
        <v>60</v>
      </c>
      <c r="C16" s="18">
        <v>0.71</v>
      </c>
      <c r="D16" s="19" t="str">
        <f t="shared" si="0"/>
        <v>Y</v>
      </c>
      <c r="E16" s="20">
        <v>0.6</v>
      </c>
      <c r="F16" s="21" t="str">
        <f t="shared" si="1"/>
        <v>Y</v>
      </c>
      <c r="G16" s="18">
        <v>0.59</v>
      </c>
      <c r="H16" s="19" t="str">
        <f t="shared" si="2"/>
        <v>Y</v>
      </c>
      <c r="I16" s="20">
        <v>0.76</v>
      </c>
      <c r="J16" s="21" t="str">
        <f t="shared" si="3"/>
        <v>Y</v>
      </c>
      <c r="K16" s="18">
        <v>0.67</v>
      </c>
      <c r="L16" s="19" t="str">
        <f t="shared" si="4"/>
        <v>Y</v>
      </c>
      <c r="M16" s="20">
        <v>0.64</v>
      </c>
      <c r="N16" s="21" t="str">
        <f t="shared" si="5"/>
        <v>Y</v>
      </c>
      <c r="O16" s="18">
        <v>0.71</v>
      </c>
      <c r="P16" s="217" t="str">
        <f t="shared" si="6"/>
        <v>Y</v>
      </c>
    </row>
    <row r="17" spans="1:16">
      <c r="A17" s="218" t="s">
        <v>61</v>
      </c>
      <c r="B17" s="23" t="s">
        <v>62</v>
      </c>
      <c r="C17" s="18">
        <v>0.68</v>
      </c>
      <c r="D17" s="19" t="str">
        <f t="shared" si="0"/>
        <v>Y</v>
      </c>
      <c r="E17" s="20">
        <v>0.67</v>
      </c>
      <c r="F17" s="21" t="str">
        <f t="shared" si="1"/>
        <v>Y</v>
      </c>
      <c r="G17" s="18">
        <v>0.73</v>
      </c>
      <c r="H17" s="19" t="str">
        <f t="shared" si="2"/>
        <v>Y</v>
      </c>
      <c r="I17" s="20">
        <v>0.69</v>
      </c>
      <c r="J17" s="21" t="str">
        <f t="shared" si="3"/>
        <v>Y</v>
      </c>
      <c r="K17" s="18">
        <v>0.71</v>
      </c>
      <c r="L17" s="19" t="str">
        <f t="shared" si="4"/>
        <v>Y</v>
      </c>
      <c r="M17" s="20">
        <v>0.65</v>
      </c>
      <c r="N17" s="21" t="str">
        <f t="shared" si="5"/>
        <v>Y</v>
      </c>
      <c r="O17" s="18">
        <v>0.62</v>
      </c>
      <c r="P17" s="217" t="str">
        <f t="shared" si="6"/>
        <v>Y</v>
      </c>
    </row>
    <row r="18" spans="1:16">
      <c r="A18" s="218" t="s">
        <v>63</v>
      </c>
      <c r="B18" s="23" t="s">
        <v>64</v>
      </c>
      <c r="C18" s="18">
        <v>0.68</v>
      </c>
      <c r="D18" s="19" t="str">
        <f t="shared" si="0"/>
        <v>Y</v>
      </c>
      <c r="E18" s="20">
        <v>0.66</v>
      </c>
      <c r="F18" s="21" t="str">
        <f t="shared" si="1"/>
        <v>Y</v>
      </c>
      <c r="G18" s="18">
        <v>0.66</v>
      </c>
      <c r="H18" s="19" t="str">
        <f t="shared" si="2"/>
        <v>Y</v>
      </c>
      <c r="I18" s="20">
        <v>0.89</v>
      </c>
      <c r="J18" s="21" t="str">
        <f t="shared" si="3"/>
        <v>Y</v>
      </c>
      <c r="K18" s="18">
        <v>0.75</v>
      </c>
      <c r="L18" s="19" t="str">
        <f t="shared" si="4"/>
        <v>Y</v>
      </c>
      <c r="M18" s="20">
        <v>0.67</v>
      </c>
      <c r="N18" s="21" t="str">
        <f t="shared" si="5"/>
        <v>Y</v>
      </c>
      <c r="O18" s="18">
        <v>0.76</v>
      </c>
      <c r="P18" s="217" t="str">
        <f t="shared" si="6"/>
        <v>Y</v>
      </c>
    </row>
    <row r="19" spans="1:16">
      <c r="A19" s="218" t="s">
        <v>65</v>
      </c>
      <c r="B19" s="23" t="s">
        <v>66</v>
      </c>
      <c r="C19" s="18">
        <v>0.66</v>
      </c>
      <c r="D19" s="19" t="str">
        <f t="shared" si="0"/>
        <v>Y</v>
      </c>
      <c r="E19" s="20">
        <v>0.54</v>
      </c>
      <c r="F19" s="21" t="str">
        <f t="shared" si="1"/>
        <v>N</v>
      </c>
      <c r="G19" s="18">
        <v>0.54</v>
      </c>
      <c r="H19" s="19" t="str">
        <f t="shared" si="2"/>
        <v>N</v>
      </c>
      <c r="I19" s="20">
        <v>0.67</v>
      </c>
      <c r="J19" s="21" t="str">
        <f t="shared" si="3"/>
        <v>Y</v>
      </c>
      <c r="K19" s="18">
        <v>0.66</v>
      </c>
      <c r="L19" s="19" t="str">
        <f t="shared" si="4"/>
        <v>Y</v>
      </c>
      <c r="M19" s="20">
        <v>0.53</v>
      </c>
      <c r="N19" s="21" t="str">
        <f t="shared" si="5"/>
        <v>N</v>
      </c>
      <c r="O19" s="18">
        <v>0.63</v>
      </c>
      <c r="P19" s="217" t="str">
        <f t="shared" si="6"/>
        <v>Y</v>
      </c>
    </row>
    <row r="20" spans="1:16">
      <c r="A20" s="218" t="s">
        <v>67</v>
      </c>
      <c r="B20" s="23" t="s">
        <v>68</v>
      </c>
      <c r="C20" s="18">
        <v>0.74</v>
      </c>
      <c r="D20" s="19" t="str">
        <f t="shared" si="0"/>
        <v>Y</v>
      </c>
      <c r="E20" s="20">
        <v>0.6</v>
      </c>
      <c r="F20" s="21" t="str">
        <f t="shared" si="1"/>
        <v>Y</v>
      </c>
      <c r="G20" s="18">
        <v>0.57999999999999996</v>
      </c>
      <c r="H20" s="19" t="str">
        <f t="shared" si="2"/>
        <v>Y</v>
      </c>
      <c r="I20" s="20">
        <v>0.64</v>
      </c>
      <c r="J20" s="21" t="str">
        <f t="shared" si="3"/>
        <v>Y</v>
      </c>
      <c r="K20" s="18">
        <v>0.67</v>
      </c>
      <c r="L20" s="19" t="str">
        <f t="shared" si="4"/>
        <v>Y</v>
      </c>
      <c r="M20" s="20">
        <v>0.69</v>
      </c>
      <c r="N20" s="21" t="str">
        <f t="shared" si="5"/>
        <v>Y</v>
      </c>
      <c r="O20" s="18">
        <v>0.63</v>
      </c>
      <c r="P20" s="217" t="str">
        <f t="shared" si="6"/>
        <v>Y</v>
      </c>
    </row>
    <row r="21" spans="1:16">
      <c r="A21" s="218" t="s">
        <v>69</v>
      </c>
      <c r="B21" s="23" t="s">
        <v>70</v>
      </c>
      <c r="C21" s="18">
        <v>0.75</v>
      </c>
      <c r="D21" s="19" t="str">
        <f t="shared" si="0"/>
        <v>Y</v>
      </c>
      <c r="E21" s="20">
        <v>0.62</v>
      </c>
      <c r="F21" s="21" t="str">
        <f t="shared" si="1"/>
        <v>Y</v>
      </c>
      <c r="G21" s="18">
        <v>0.7</v>
      </c>
      <c r="H21" s="19" t="str">
        <f t="shared" si="2"/>
        <v>Y</v>
      </c>
      <c r="I21" s="20">
        <v>0.8</v>
      </c>
      <c r="J21" s="21" t="str">
        <f t="shared" si="3"/>
        <v>Y</v>
      </c>
      <c r="K21" s="18">
        <v>0.79</v>
      </c>
      <c r="L21" s="19" t="str">
        <f t="shared" si="4"/>
        <v>Y</v>
      </c>
      <c r="M21" s="20">
        <v>0.56999999999999995</v>
      </c>
      <c r="N21" s="21" t="str">
        <f t="shared" si="5"/>
        <v>Y</v>
      </c>
      <c r="O21" s="18">
        <v>0.72</v>
      </c>
      <c r="P21" s="217" t="str">
        <f t="shared" si="6"/>
        <v>Y</v>
      </c>
    </row>
    <row r="22" spans="1:16">
      <c r="A22" s="218" t="s">
        <v>71</v>
      </c>
      <c r="B22" s="23" t="s">
        <v>72</v>
      </c>
      <c r="C22" s="18">
        <v>0.77</v>
      </c>
      <c r="D22" s="19" t="str">
        <f t="shared" si="0"/>
        <v>Y</v>
      </c>
      <c r="E22" s="20">
        <v>0.68</v>
      </c>
      <c r="F22" s="21" t="str">
        <f t="shared" si="1"/>
        <v>Y</v>
      </c>
      <c r="G22" s="18">
        <v>0.62</v>
      </c>
      <c r="H22" s="19" t="str">
        <f t="shared" si="2"/>
        <v>Y</v>
      </c>
      <c r="I22" s="20">
        <v>0.84</v>
      </c>
      <c r="J22" s="21" t="str">
        <f t="shared" si="3"/>
        <v>Y</v>
      </c>
      <c r="K22" s="18">
        <v>0.72</v>
      </c>
      <c r="L22" s="19" t="str">
        <f t="shared" si="4"/>
        <v>Y</v>
      </c>
      <c r="M22" s="20">
        <v>0.68</v>
      </c>
      <c r="N22" s="21" t="str">
        <f t="shared" si="5"/>
        <v>Y</v>
      </c>
      <c r="O22" s="18">
        <v>0.65</v>
      </c>
      <c r="P22" s="217" t="str">
        <f t="shared" si="6"/>
        <v>Y</v>
      </c>
    </row>
    <row r="23" spans="1:16">
      <c r="A23" s="218" t="s">
        <v>73</v>
      </c>
      <c r="B23" s="23" t="s">
        <v>74</v>
      </c>
      <c r="C23" s="18">
        <v>0.77</v>
      </c>
      <c r="D23" s="19" t="str">
        <f t="shared" si="0"/>
        <v>Y</v>
      </c>
      <c r="E23" s="20">
        <v>0.65</v>
      </c>
      <c r="F23" s="21" t="str">
        <f t="shared" si="1"/>
        <v>Y</v>
      </c>
      <c r="G23" s="18">
        <v>0.68</v>
      </c>
      <c r="H23" s="19" t="str">
        <f t="shared" si="2"/>
        <v>Y</v>
      </c>
      <c r="I23" s="20">
        <v>0.8</v>
      </c>
      <c r="J23" s="21" t="str">
        <f t="shared" si="3"/>
        <v>Y</v>
      </c>
      <c r="K23" s="18">
        <v>0.66</v>
      </c>
      <c r="L23" s="19" t="str">
        <f t="shared" si="4"/>
        <v>Y</v>
      </c>
      <c r="M23" s="20">
        <v>0.63</v>
      </c>
      <c r="N23" s="21" t="str">
        <f t="shared" si="5"/>
        <v>Y</v>
      </c>
      <c r="O23" s="18">
        <v>0.71</v>
      </c>
      <c r="P23" s="217" t="str">
        <f t="shared" si="6"/>
        <v>Y</v>
      </c>
    </row>
    <row r="24" spans="1:16">
      <c r="A24" s="218" t="s">
        <v>75</v>
      </c>
      <c r="B24" s="23" t="s">
        <v>76</v>
      </c>
      <c r="C24" s="18">
        <v>0.76</v>
      </c>
      <c r="D24" s="19" t="str">
        <f t="shared" si="0"/>
        <v>Y</v>
      </c>
      <c r="E24" s="20">
        <v>0.59</v>
      </c>
      <c r="F24" s="21" t="str">
        <f t="shared" si="1"/>
        <v>Y</v>
      </c>
      <c r="G24" s="18">
        <v>0.73</v>
      </c>
      <c r="H24" s="19" t="str">
        <f t="shared" si="2"/>
        <v>Y</v>
      </c>
      <c r="I24" s="20">
        <v>0.73</v>
      </c>
      <c r="J24" s="21" t="str">
        <f t="shared" si="3"/>
        <v>Y</v>
      </c>
      <c r="K24" s="18">
        <v>0.74</v>
      </c>
      <c r="L24" s="19" t="str">
        <f t="shared" si="4"/>
        <v>Y</v>
      </c>
      <c r="M24" s="20">
        <v>0.91</v>
      </c>
      <c r="N24" s="21" t="str">
        <f t="shared" si="5"/>
        <v>Y</v>
      </c>
      <c r="O24" s="18">
        <v>0.65</v>
      </c>
      <c r="P24" s="217" t="str">
        <f t="shared" si="6"/>
        <v>Y</v>
      </c>
    </row>
    <row r="25" spans="1:16">
      <c r="A25" s="218" t="s">
        <v>77</v>
      </c>
      <c r="B25" s="23" t="s">
        <v>78</v>
      </c>
      <c r="C25" s="18">
        <v>0.64</v>
      </c>
      <c r="D25" s="19" t="str">
        <f t="shared" si="0"/>
        <v>Y</v>
      </c>
      <c r="E25" s="20">
        <v>0.63</v>
      </c>
      <c r="F25" s="21" t="str">
        <f t="shared" si="1"/>
        <v>Y</v>
      </c>
      <c r="G25" s="18">
        <v>0.56000000000000005</v>
      </c>
      <c r="H25" s="19" t="str">
        <f t="shared" si="2"/>
        <v>Y</v>
      </c>
      <c r="I25" s="20">
        <v>0.77</v>
      </c>
      <c r="J25" s="21" t="str">
        <f t="shared" si="3"/>
        <v>Y</v>
      </c>
      <c r="K25" s="18">
        <v>0.67</v>
      </c>
      <c r="L25" s="19" t="str">
        <f t="shared" si="4"/>
        <v>Y</v>
      </c>
      <c r="M25" s="20">
        <v>0.56999999999999995</v>
      </c>
      <c r="N25" s="21" t="str">
        <f t="shared" si="5"/>
        <v>Y</v>
      </c>
      <c r="O25" s="18">
        <v>0.71</v>
      </c>
      <c r="P25" s="217" t="str">
        <f t="shared" si="6"/>
        <v>Y</v>
      </c>
    </row>
    <row r="26" spans="1:16">
      <c r="A26" s="218" t="s">
        <v>79</v>
      </c>
      <c r="B26" s="23" t="s">
        <v>80</v>
      </c>
      <c r="C26" s="18">
        <v>0.77</v>
      </c>
      <c r="D26" s="19" t="str">
        <f t="shared" si="0"/>
        <v>Y</v>
      </c>
      <c r="E26" s="20">
        <v>0.53</v>
      </c>
      <c r="F26" s="21" t="str">
        <f t="shared" si="1"/>
        <v>N</v>
      </c>
      <c r="G26" s="18">
        <v>0.49</v>
      </c>
      <c r="H26" s="19" t="str">
        <f t="shared" si="2"/>
        <v>N</v>
      </c>
      <c r="I26" s="20">
        <v>0.65</v>
      </c>
      <c r="J26" s="21" t="str">
        <f t="shared" si="3"/>
        <v>Y</v>
      </c>
      <c r="K26" s="18">
        <v>0.66</v>
      </c>
      <c r="L26" s="19" t="str">
        <f t="shared" si="4"/>
        <v>Y</v>
      </c>
      <c r="M26" s="20">
        <v>0.54</v>
      </c>
      <c r="N26" s="21" t="str">
        <f t="shared" si="5"/>
        <v>N</v>
      </c>
      <c r="O26" s="18">
        <v>0.63</v>
      </c>
      <c r="P26" s="217" t="str">
        <f t="shared" si="6"/>
        <v>Y</v>
      </c>
    </row>
    <row r="27" spans="1:16">
      <c r="A27" s="218" t="s">
        <v>81</v>
      </c>
      <c r="B27" s="23" t="s">
        <v>82</v>
      </c>
      <c r="C27" s="18">
        <v>0.73</v>
      </c>
      <c r="D27" s="19" t="str">
        <f t="shared" si="0"/>
        <v>Y</v>
      </c>
      <c r="E27" s="20">
        <v>0.56999999999999995</v>
      </c>
      <c r="F27" s="21" t="str">
        <f t="shared" si="1"/>
        <v>Y</v>
      </c>
      <c r="G27" s="18">
        <v>0.64</v>
      </c>
      <c r="H27" s="19" t="str">
        <f t="shared" si="2"/>
        <v>Y</v>
      </c>
      <c r="I27" s="20">
        <v>0.6</v>
      </c>
      <c r="J27" s="21" t="str">
        <f t="shared" si="3"/>
        <v>Y</v>
      </c>
      <c r="K27" s="18">
        <v>0.64</v>
      </c>
      <c r="L27" s="19" t="str">
        <f t="shared" si="4"/>
        <v>Y</v>
      </c>
      <c r="M27" s="20">
        <v>0.51</v>
      </c>
      <c r="N27" s="21" t="str">
        <f t="shared" si="5"/>
        <v>N</v>
      </c>
      <c r="O27" s="18">
        <v>0.61</v>
      </c>
      <c r="P27" s="217" t="str">
        <f t="shared" si="6"/>
        <v>Y</v>
      </c>
    </row>
    <row r="28" spans="1:16">
      <c r="A28" s="187"/>
      <c r="B28" s="30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66"/>
      <c r="P28" s="189"/>
    </row>
    <row r="29" spans="1:16" ht="15.75" customHeight="1">
      <c r="A29" s="187"/>
      <c r="B29" s="30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66"/>
      <c r="P29" s="189"/>
    </row>
    <row r="30" spans="1:16" ht="15.75" customHeight="1">
      <c r="A30" s="187"/>
      <c r="B30" s="30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66"/>
      <c r="P30" s="189"/>
    </row>
    <row r="31" spans="1:16" ht="15.75" customHeight="1" thickBot="1">
      <c r="A31" s="219"/>
      <c r="B31" s="39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4"/>
      <c r="P31" s="220"/>
    </row>
    <row r="32" spans="1:16" ht="36" customHeight="1" thickBot="1">
      <c r="A32" s="279" t="s">
        <v>83</v>
      </c>
      <c r="B32" s="280"/>
      <c r="C32" s="60"/>
      <c r="D32" s="61">
        <f>COUNTIF(D12:D31,"Y")</f>
        <v>16</v>
      </c>
      <c r="E32" s="60"/>
      <c r="F32" s="61">
        <f>COUNTIF(F12:F31,"Y")</f>
        <v>11</v>
      </c>
      <c r="G32" s="60"/>
      <c r="H32" s="61">
        <f>COUNTIF(H12:H31,"Y")</f>
        <v>14</v>
      </c>
      <c r="I32" s="60"/>
      <c r="J32" s="61">
        <f>COUNTIF(J12:J31,"Y")</f>
        <v>16</v>
      </c>
      <c r="K32" s="60"/>
      <c r="L32" s="61">
        <f>COUNTIF(L12:L31,"Y")</f>
        <v>16</v>
      </c>
      <c r="M32" s="60"/>
      <c r="N32" s="61">
        <f>COUNTIF(N12:N31,"Y")</f>
        <v>12</v>
      </c>
      <c r="O32" s="60"/>
      <c r="P32" s="221">
        <f>COUNTIF(P12:P31,"Y")</f>
        <v>16</v>
      </c>
    </row>
    <row r="33" spans="1:17" ht="33.75" customHeight="1" thickBot="1">
      <c r="A33" s="279" t="s">
        <v>84</v>
      </c>
      <c r="B33" s="280"/>
      <c r="C33" s="60"/>
      <c r="D33" s="62">
        <f>(D32/16)*100</f>
        <v>100</v>
      </c>
      <c r="E33" s="60"/>
      <c r="F33" s="62">
        <f>(F32/16)*100</f>
        <v>68.75</v>
      </c>
      <c r="G33" s="60"/>
      <c r="H33" s="62">
        <f>(H32/16)*100</f>
        <v>87.5</v>
      </c>
      <c r="I33" s="60"/>
      <c r="J33" s="62">
        <f>(J32/16)*100</f>
        <v>100</v>
      </c>
      <c r="K33" s="60"/>
      <c r="L33" s="62">
        <f>(L32/16)*100</f>
        <v>100</v>
      </c>
      <c r="M33" s="60"/>
      <c r="N33" s="62">
        <f>(N32/16)*100</f>
        <v>75</v>
      </c>
      <c r="O33" s="60"/>
      <c r="P33" s="222">
        <f>(P32/16)*100</f>
        <v>100</v>
      </c>
    </row>
    <row r="34" spans="1:17" ht="24.75" customHeight="1">
      <c r="A34" s="281" t="s">
        <v>85</v>
      </c>
      <c r="B34" s="262"/>
      <c r="C34" s="22">
        <f>POCO_CTES!$C$12</f>
        <v>0</v>
      </c>
      <c r="D34" s="67">
        <f>C34*($D$33/100)</f>
        <v>0</v>
      </c>
      <c r="E34" s="22">
        <f>POCO_CTES!$C$13</f>
        <v>3</v>
      </c>
      <c r="F34" s="67">
        <f>E34*($F$33/100)</f>
        <v>2.0625</v>
      </c>
      <c r="G34" s="22">
        <f>POCO_CTES!$C$14</f>
        <v>3</v>
      </c>
      <c r="H34" s="67">
        <f>G34*($H$33/100)</f>
        <v>2.625</v>
      </c>
      <c r="I34" s="22">
        <f>POCO_CTES!$C$15</f>
        <v>3</v>
      </c>
      <c r="J34" s="67">
        <f>I34*($J$33/100)</f>
        <v>3</v>
      </c>
      <c r="K34" s="22">
        <f>POCO_CTES!$C$16</f>
        <v>0</v>
      </c>
      <c r="L34" s="67">
        <f>K34*($L$33/100)</f>
        <v>0</v>
      </c>
      <c r="M34" s="22">
        <f>POCO_CTES!$C$17</f>
        <v>3</v>
      </c>
      <c r="N34" s="67">
        <f>M34*($N$33/100)</f>
        <v>2.25</v>
      </c>
      <c r="O34" s="22">
        <f>POCO_CTES!$C$18</f>
        <v>3</v>
      </c>
      <c r="P34" s="223">
        <f>O34*($P$33/100)</f>
        <v>3</v>
      </c>
    </row>
    <row r="35" spans="1:17" ht="24.75" customHeight="1">
      <c r="A35" s="282" t="s">
        <v>86</v>
      </c>
      <c r="B35" s="272"/>
      <c r="C35" s="22">
        <f>POCO_CTES!$D$12</f>
        <v>3</v>
      </c>
      <c r="D35" s="67">
        <f t="shared" ref="D35:D41" si="7">C35*($D$33/100)</f>
        <v>3</v>
      </c>
      <c r="E35" s="22">
        <f>POCO_CTES!$D$13</f>
        <v>3</v>
      </c>
      <c r="F35" s="67">
        <f t="shared" ref="F35:F41" si="8">E35*($F$33/100)</f>
        <v>2.0625</v>
      </c>
      <c r="G35" s="22">
        <f>POCO_CTES!$D$14</f>
        <v>0</v>
      </c>
      <c r="H35" s="67">
        <f t="shared" ref="H35:H41" si="9">G35*($H$33/100)</f>
        <v>0</v>
      </c>
      <c r="I35" s="22">
        <f>POCO_CTES!$D$15</f>
        <v>3</v>
      </c>
      <c r="J35" s="67">
        <f t="shared" ref="J35:J41" si="10">I35*($J$33/100)</f>
        <v>3</v>
      </c>
      <c r="K35" s="22">
        <f>POCO_CTES!$D$16</f>
        <v>3</v>
      </c>
      <c r="L35" s="67">
        <f t="shared" ref="L35:L41" si="11">K35*($L$33/100)</f>
        <v>3</v>
      </c>
      <c r="M35" s="22">
        <f>POCO_CTES!$D$17</f>
        <v>3</v>
      </c>
      <c r="N35" s="67">
        <f t="shared" ref="N35:N41" si="12">M35*($N$33/100)</f>
        <v>2.25</v>
      </c>
      <c r="O35" s="22">
        <f>POCO_CTES!$D$18</f>
        <v>3</v>
      </c>
      <c r="P35" s="223">
        <f t="shared" ref="P35:P41" si="13">O35*($P$33/100)</f>
        <v>3</v>
      </c>
    </row>
    <row r="36" spans="1:17" ht="24.75" customHeight="1">
      <c r="A36" s="282" t="s">
        <v>87</v>
      </c>
      <c r="B36" s="272"/>
      <c r="C36" s="22">
        <f>POCO_CTES!$E$12</f>
        <v>0</v>
      </c>
      <c r="D36" s="67">
        <f t="shared" si="7"/>
        <v>0</v>
      </c>
      <c r="E36" s="22">
        <f>POCO_CTES!$E$13</f>
        <v>0</v>
      </c>
      <c r="F36" s="67">
        <f t="shared" si="8"/>
        <v>0</v>
      </c>
      <c r="G36" s="22">
        <f>POCO_CTES!$E$14</f>
        <v>3</v>
      </c>
      <c r="H36" s="67">
        <f t="shared" si="9"/>
        <v>2.625</v>
      </c>
      <c r="I36" s="22">
        <f>POCO_CTES!$E$15</f>
        <v>2</v>
      </c>
      <c r="J36" s="67">
        <f t="shared" si="10"/>
        <v>2</v>
      </c>
      <c r="K36" s="22">
        <f>POCO_CTES!$E$16</f>
        <v>0</v>
      </c>
      <c r="L36" s="67">
        <f t="shared" si="11"/>
        <v>0</v>
      </c>
      <c r="M36" s="22">
        <f>POCO_CTES!$E$17</f>
        <v>0</v>
      </c>
      <c r="N36" s="67">
        <f t="shared" si="12"/>
        <v>0</v>
      </c>
      <c r="O36" s="22">
        <f>POCO_CTES!$E$18</f>
        <v>3</v>
      </c>
      <c r="P36" s="223">
        <f t="shared" si="13"/>
        <v>3</v>
      </c>
    </row>
    <row r="37" spans="1:17" ht="24.75" customHeight="1">
      <c r="A37" s="282" t="s">
        <v>88</v>
      </c>
      <c r="B37" s="272"/>
      <c r="C37" s="22">
        <f>POCO_CTES!$F$12</f>
        <v>2</v>
      </c>
      <c r="D37" s="67">
        <f t="shared" si="7"/>
        <v>2</v>
      </c>
      <c r="E37" s="22">
        <f>POCO_CTES!$F$13</f>
        <v>0</v>
      </c>
      <c r="F37" s="67">
        <f t="shared" si="8"/>
        <v>0</v>
      </c>
      <c r="G37" s="22">
        <f>POCO_CTES!$F$14</f>
        <v>0</v>
      </c>
      <c r="H37" s="67">
        <f t="shared" si="9"/>
        <v>0</v>
      </c>
      <c r="I37" s="22">
        <f>POCO_CTES!$F$15</f>
        <v>3</v>
      </c>
      <c r="J37" s="67">
        <f t="shared" si="10"/>
        <v>3</v>
      </c>
      <c r="K37" s="22">
        <f>POCO_CTES!$F$16</f>
        <v>0</v>
      </c>
      <c r="L37" s="67">
        <f t="shared" si="11"/>
        <v>0</v>
      </c>
      <c r="M37" s="22">
        <f>POCO_CTES!$F$17</f>
        <v>0</v>
      </c>
      <c r="N37" s="67">
        <f t="shared" si="12"/>
        <v>0</v>
      </c>
      <c r="O37" s="22">
        <f>POCO_CTES!$F$18</f>
        <v>0</v>
      </c>
      <c r="P37" s="223">
        <f t="shared" si="13"/>
        <v>0</v>
      </c>
    </row>
    <row r="38" spans="1:17" ht="24.75" customHeight="1">
      <c r="A38" s="282" t="s">
        <v>89</v>
      </c>
      <c r="B38" s="272"/>
      <c r="C38" s="22">
        <f>POCO_CTES!$G$12</f>
        <v>0</v>
      </c>
      <c r="D38" s="67">
        <f t="shared" si="7"/>
        <v>0</v>
      </c>
      <c r="E38" s="22">
        <f>POCO_CTES!$G$13</f>
        <v>0</v>
      </c>
      <c r="F38" s="67">
        <f t="shared" si="8"/>
        <v>0</v>
      </c>
      <c r="G38" s="22">
        <f>POCO_CTES!$G$14</f>
        <v>2</v>
      </c>
      <c r="H38" s="67">
        <f t="shared" si="9"/>
        <v>1.75</v>
      </c>
      <c r="I38" s="22">
        <f>POCO_CTES!$G$15</f>
        <v>0</v>
      </c>
      <c r="J38" s="67">
        <f t="shared" si="10"/>
        <v>0</v>
      </c>
      <c r="K38" s="22">
        <f>POCO_CTES!$G$16</f>
        <v>3</v>
      </c>
      <c r="L38" s="67">
        <f t="shared" si="11"/>
        <v>3</v>
      </c>
      <c r="M38" s="22">
        <f>POCO_CTES!$G$17</f>
        <v>0</v>
      </c>
      <c r="N38" s="67">
        <f t="shared" si="12"/>
        <v>0</v>
      </c>
      <c r="O38" s="22">
        <f>POCO_CTES!$G$18</f>
        <v>0</v>
      </c>
      <c r="P38" s="223">
        <f t="shared" si="13"/>
        <v>0</v>
      </c>
    </row>
    <row r="39" spans="1:17" ht="24.75" customHeight="1">
      <c r="A39" s="295" t="s">
        <v>90</v>
      </c>
      <c r="B39" s="296"/>
      <c r="C39" s="22">
        <f>POCO_CTES!$H$12</f>
        <v>0</v>
      </c>
      <c r="D39" s="67">
        <f t="shared" si="7"/>
        <v>0</v>
      </c>
      <c r="E39" s="22">
        <f>POCO_CTES!$H$13</f>
        <v>0</v>
      </c>
      <c r="F39" s="67">
        <f t="shared" si="8"/>
        <v>0</v>
      </c>
      <c r="G39" s="22">
        <f>POCO_CTES!$H$14</f>
        <v>0</v>
      </c>
      <c r="H39" s="67">
        <f t="shared" si="9"/>
        <v>0</v>
      </c>
      <c r="I39" s="22">
        <f>POCO_CTES!$H$15</f>
        <v>2</v>
      </c>
      <c r="J39" s="67">
        <f t="shared" si="10"/>
        <v>2</v>
      </c>
      <c r="K39" s="22">
        <f>POCO_CTES!$H$16</f>
        <v>0</v>
      </c>
      <c r="L39" s="67">
        <f t="shared" si="11"/>
        <v>0</v>
      </c>
      <c r="M39" s="22">
        <f>POCO_CTES!$H$17</f>
        <v>0</v>
      </c>
      <c r="N39" s="67">
        <f t="shared" si="12"/>
        <v>0</v>
      </c>
      <c r="O39" s="22">
        <f>POCO_CTES!$H$18</f>
        <v>0</v>
      </c>
      <c r="P39" s="223">
        <f t="shared" si="13"/>
        <v>0</v>
      </c>
      <c r="Q39" s="33" t="s">
        <v>93</v>
      </c>
    </row>
    <row r="40" spans="1:17" s="40" customFormat="1" ht="24.75" customHeight="1">
      <c r="A40" s="283" t="s">
        <v>103</v>
      </c>
      <c r="B40" s="276"/>
      <c r="C40" s="22">
        <f>POCO_CTES!$I$12</f>
        <v>3</v>
      </c>
      <c r="D40" s="67">
        <f t="shared" si="7"/>
        <v>3</v>
      </c>
      <c r="E40" s="22">
        <f>POCO_CTES!$I$13</f>
        <v>0</v>
      </c>
      <c r="F40" s="67">
        <f t="shared" si="8"/>
        <v>0</v>
      </c>
      <c r="G40" s="22">
        <f>POCO_CTES!$I$14</f>
        <v>0</v>
      </c>
      <c r="H40" s="67">
        <f t="shared" si="9"/>
        <v>0</v>
      </c>
      <c r="I40" s="22">
        <f>POCO_CTES!$I$15</f>
        <v>0</v>
      </c>
      <c r="J40" s="67">
        <f t="shared" si="10"/>
        <v>0</v>
      </c>
      <c r="K40" s="22">
        <f>POCO_CTES!$I$16</f>
        <v>0</v>
      </c>
      <c r="L40" s="67">
        <f t="shared" si="11"/>
        <v>0</v>
      </c>
      <c r="M40" s="22">
        <f>POCO_CTES!$I$17</f>
        <v>0</v>
      </c>
      <c r="N40" s="67">
        <f t="shared" si="12"/>
        <v>0</v>
      </c>
      <c r="O40" s="22">
        <f>POCO_CTES!$I$18</f>
        <v>0</v>
      </c>
      <c r="P40" s="223">
        <f t="shared" si="13"/>
        <v>0</v>
      </c>
    </row>
    <row r="41" spans="1:17" s="40" customFormat="1" ht="24.75" customHeight="1" thickBot="1">
      <c r="A41" s="297" t="s">
        <v>104</v>
      </c>
      <c r="B41" s="298"/>
      <c r="C41" s="22">
        <f>POCO_CTES!$J$12</f>
        <v>2</v>
      </c>
      <c r="D41" s="67">
        <f t="shared" si="7"/>
        <v>2</v>
      </c>
      <c r="E41" s="22">
        <f>POCO_CTES!$J$13</f>
        <v>3</v>
      </c>
      <c r="F41" s="67">
        <f t="shared" si="8"/>
        <v>2.0625</v>
      </c>
      <c r="G41" s="22">
        <f>POCO_CTES!$J$14</f>
        <v>0</v>
      </c>
      <c r="H41" s="67">
        <f t="shared" si="9"/>
        <v>0</v>
      </c>
      <c r="I41" s="22">
        <f>POCO_CTES!$J$15</f>
        <v>0</v>
      </c>
      <c r="J41" s="67">
        <f t="shared" si="10"/>
        <v>0</v>
      </c>
      <c r="K41" s="22">
        <f>POCO_CTES!$J$16</f>
        <v>0</v>
      </c>
      <c r="L41" s="67">
        <f t="shared" si="11"/>
        <v>0</v>
      </c>
      <c r="M41" s="22">
        <f>POCO_CTES!$J$17</f>
        <v>0</v>
      </c>
      <c r="N41" s="67">
        <f t="shared" si="12"/>
        <v>0</v>
      </c>
      <c r="O41" s="22">
        <f>POCO_CTES!$J$18</f>
        <v>0</v>
      </c>
      <c r="P41" s="223">
        <f t="shared" si="13"/>
        <v>0</v>
      </c>
    </row>
    <row r="42" spans="1:17" ht="33.75" customHeight="1">
      <c r="A42" s="285" t="s">
        <v>91</v>
      </c>
      <c r="B42" s="262"/>
      <c r="C42" s="68">
        <f>SUM(C12:C31)</f>
        <v>11.31</v>
      </c>
      <c r="D42" s="31"/>
      <c r="E42" s="68">
        <f>SUM(E12:E31)</f>
        <v>9.4699999999999989</v>
      </c>
      <c r="F42" s="31"/>
      <c r="G42" s="68">
        <f>SUM(G12:G31)</f>
        <v>9.9600000000000009</v>
      </c>
      <c r="H42" s="31"/>
      <c r="I42" s="68">
        <f>SUM(I12:I31)</f>
        <v>11.71</v>
      </c>
      <c r="J42" s="31"/>
      <c r="K42" s="68">
        <f>SUM(K12:K31)</f>
        <v>10.99</v>
      </c>
      <c r="L42" s="31"/>
      <c r="M42" s="68">
        <f>SUM(M12:M31)</f>
        <v>10.020000000000001</v>
      </c>
      <c r="N42" s="31"/>
      <c r="O42" s="68">
        <f>SUM(O12:O31)</f>
        <v>10.58</v>
      </c>
      <c r="P42" s="199"/>
    </row>
    <row r="43" spans="1:17" ht="24.75" customHeight="1" thickBot="1">
      <c r="A43" s="292" t="s">
        <v>92</v>
      </c>
      <c r="B43" s="264"/>
      <c r="C43" s="65">
        <f>C42/16*100</f>
        <v>70.6875</v>
      </c>
      <c r="D43" s="65"/>
      <c r="E43" s="65">
        <f>E42/16*100</f>
        <v>59.187499999999993</v>
      </c>
      <c r="F43" s="65"/>
      <c r="G43" s="65">
        <f>G42/16*100</f>
        <v>62.250000000000007</v>
      </c>
      <c r="H43" s="65"/>
      <c r="I43" s="65">
        <f>I42/16*100</f>
        <v>73.1875</v>
      </c>
      <c r="J43" s="65"/>
      <c r="K43" s="65">
        <f>K42/16*100</f>
        <v>68.6875</v>
      </c>
      <c r="L43" s="65"/>
      <c r="M43" s="65">
        <f>M42/16*100</f>
        <v>62.625000000000007</v>
      </c>
      <c r="N43" s="65"/>
      <c r="O43" s="65">
        <f>O42/16*100</f>
        <v>66.125</v>
      </c>
      <c r="P43" s="193"/>
      <c r="Q43" s="33" t="s">
        <v>93</v>
      </c>
    </row>
    <row r="44" spans="1:17" ht="16.5" thickBot="1">
      <c r="A44" s="194"/>
      <c r="B44" s="41"/>
      <c r="C44" s="41"/>
      <c r="D44" s="41"/>
      <c r="E44" s="41"/>
      <c r="F44" s="41"/>
      <c r="G44" s="41"/>
      <c r="H44" s="41"/>
      <c r="I44" s="42"/>
      <c r="J44" s="41"/>
      <c r="K44" s="41"/>
      <c r="L44" s="41"/>
      <c r="M44" s="41"/>
      <c r="N44" s="41"/>
      <c r="O44" s="41"/>
      <c r="P44" s="202"/>
    </row>
    <row r="45" spans="1:17">
      <c r="A45" s="287" t="s">
        <v>94</v>
      </c>
      <c r="B45" s="247"/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7"/>
      <c r="O45" s="247"/>
      <c r="P45" s="288"/>
    </row>
    <row r="46" spans="1:17" ht="16.5" thickBot="1">
      <c r="A46" s="289" t="s">
        <v>218</v>
      </c>
      <c r="B46" s="250"/>
      <c r="C46" s="250"/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90"/>
    </row>
    <row r="47" spans="1:17" ht="16.5" thickBot="1">
      <c r="A47" s="186" t="s">
        <v>49</v>
      </c>
      <c r="B47" s="70" t="s">
        <v>50</v>
      </c>
      <c r="C47" s="251" t="s">
        <v>162</v>
      </c>
      <c r="D47" s="252"/>
      <c r="E47" s="251" t="s">
        <v>163</v>
      </c>
      <c r="F47" s="252"/>
      <c r="G47" s="251" t="s">
        <v>145</v>
      </c>
      <c r="H47" s="252"/>
      <c r="I47" s="251" t="s">
        <v>158</v>
      </c>
      <c r="J47" s="252"/>
      <c r="K47" s="251" t="s">
        <v>159</v>
      </c>
      <c r="L47" s="252"/>
      <c r="M47" s="251" t="s">
        <v>160</v>
      </c>
      <c r="N47" s="252"/>
      <c r="O47" s="251" t="s">
        <v>161</v>
      </c>
      <c r="P47" s="291"/>
    </row>
    <row r="48" spans="1:17">
      <c r="A48" s="224"/>
      <c r="B48" s="25"/>
      <c r="C48" s="28"/>
      <c r="D48" s="97"/>
      <c r="E48" s="98"/>
      <c r="F48" s="99"/>
      <c r="G48" s="28"/>
      <c r="H48" s="97"/>
      <c r="I48" s="98"/>
      <c r="J48" s="99"/>
      <c r="K48" s="28"/>
      <c r="L48" s="97"/>
      <c r="M48" s="98"/>
      <c r="N48" s="99"/>
      <c r="O48" s="28"/>
      <c r="P48" s="225"/>
    </row>
    <row r="49" spans="1:16">
      <c r="A49" s="187"/>
      <c r="B49" s="30"/>
      <c r="C49" s="28"/>
      <c r="D49" s="97"/>
      <c r="E49" s="98"/>
      <c r="F49" s="99"/>
      <c r="G49" s="28"/>
      <c r="H49" s="97"/>
      <c r="I49" s="98"/>
      <c r="J49" s="99"/>
      <c r="K49" s="28"/>
      <c r="L49" s="97"/>
      <c r="M49" s="98"/>
      <c r="N49" s="99"/>
      <c r="O49" s="28"/>
      <c r="P49" s="225"/>
    </row>
    <row r="50" spans="1:16">
      <c r="A50" s="187"/>
      <c r="B50" s="30"/>
      <c r="C50" s="28"/>
      <c r="D50" s="97"/>
      <c r="E50" s="98"/>
      <c r="F50" s="99"/>
      <c r="G50" s="28"/>
      <c r="H50" s="97"/>
      <c r="I50" s="98"/>
      <c r="J50" s="99"/>
      <c r="K50" s="28"/>
      <c r="L50" s="97"/>
      <c r="M50" s="98"/>
      <c r="N50" s="99"/>
      <c r="O50" s="28"/>
      <c r="P50" s="225"/>
    </row>
    <row r="51" spans="1:16">
      <c r="A51" s="187"/>
      <c r="B51" s="30"/>
      <c r="C51" s="28"/>
      <c r="D51" s="97"/>
      <c r="E51" s="98"/>
      <c r="F51" s="99"/>
      <c r="G51" s="28"/>
      <c r="H51" s="97"/>
      <c r="I51" s="98"/>
      <c r="J51" s="99"/>
      <c r="K51" s="28"/>
      <c r="L51" s="97"/>
      <c r="M51" s="98"/>
      <c r="N51" s="99"/>
      <c r="O51" s="28"/>
      <c r="P51" s="225"/>
    </row>
    <row r="52" spans="1:16">
      <c r="A52" s="187"/>
      <c r="B52" s="30"/>
      <c r="C52" s="28"/>
      <c r="D52" s="97"/>
      <c r="E52" s="98"/>
      <c r="F52" s="99"/>
      <c r="G52" s="28"/>
      <c r="H52" s="97"/>
      <c r="I52" s="98"/>
      <c r="J52" s="99"/>
      <c r="K52" s="28"/>
      <c r="L52" s="97"/>
      <c r="M52" s="98"/>
      <c r="N52" s="99"/>
      <c r="O52" s="28"/>
      <c r="P52" s="225"/>
    </row>
    <row r="53" spans="1:16">
      <c r="A53" s="187"/>
      <c r="B53" s="30"/>
      <c r="C53" s="28"/>
      <c r="D53" s="97"/>
      <c r="E53" s="98"/>
      <c r="F53" s="99"/>
      <c r="G53" s="28"/>
      <c r="H53" s="97"/>
      <c r="I53" s="98"/>
      <c r="J53" s="99"/>
      <c r="K53" s="28"/>
      <c r="L53" s="97"/>
      <c r="M53" s="98"/>
      <c r="N53" s="99"/>
      <c r="O53" s="28"/>
      <c r="P53" s="225"/>
    </row>
    <row r="54" spans="1:16">
      <c r="A54" s="187"/>
      <c r="B54" s="30"/>
      <c r="C54" s="28"/>
      <c r="D54" s="97"/>
      <c r="E54" s="98"/>
      <c r="F54" s="99"/>
      <c r="G54" s="28"/>
      <c r="H54" s="97"/>
      <c r="I54" s="98"/>
      <c r="J54" s="99"/>
      <c r="K54" s="28"/>
      <c r="L54" s="97"/>
      <c r="M54" s="98"/>
      <c r="N54" s="99"/>
      <c r="O54" s="28"/>
      <c r="P54" s="225"/>
    </row>
    <row r="55" spans="1:16">
      <c r="A55" s="187"/>
      <c r="B55" s="30"/>
      <c r="C55" s="28"/>
      <c r="D55" s="97"/>
      <c r="E55" s="98"/>
      <c r="F55" s="99"/>
      <c r="G55" s="28"/>
      <c r="H55" s="97"/>
      <c r="I55" s="98"/>
      <c r="J55" s="99"/>
      <c r="K55" s="28"/>
      <c r="L55" s="97"/>
      <c r="M55" s="98"/>
      <c r="N55" s="99"/>
      <c r="O55" s="28"/>
      <c r="P55" s="225"/>
    </row>
    <row r="56" spans="1:16">
      <c r="A56" s="187"/>
      <c r="B56" s="30"/>
      <c r="C56" s="28"/>
      <c r="D56" s="97"/>
      <c r="E56" s="98"/>
      <c r="F56" s="99"/>
      <c r="G56" s="28"/>
      <c r="H56" s="97"/>
      <c r="I56" s="98"/>
      <c r="J56" s="99"/>
      <c r="K56" s="28"/>
      <c r="L56" s="97"/>
      <c r="M56" s="98"/>
      <c r="N56" s="99"/>
      <c r="O56" s="28"/>
      <c r="P56" s="225"/>
    </row>
    <row r="57" spans="1:16">
      <c r="A57" s="187"/>
      <c r="B57" s="30"/>
      <c r="C57" s="28"/>
      <c r="D57" s="97"/>
      <c r="E57" s="98"/>
      <c r="F57" s="99"/>
      <c r="G57" s="28"/>
      <c r="H57" s="97"/>
      <c r="I57" s="98"/>
      <c r="J57" s="99"/>
      <c r="K57" s="28"/>
      <c r="L57" s="97"/>
      <c r="M57" s="98"/>
      <c r="N57" s="99"/>
      <c r="O57" s="28"/>
      <c r="P57" s="225"/>
    </row>
    <row r="58" spans="1:16">
      <c r="A58" s="187"/>
      <c r="B58" s="30"/>
      <c r="C58" s="28"/>
      <c r="D58" s="97"/>
      <c r="E58" s="98"/>
      <c r="F58" s="99"/>
      <c r="G58" s="28"/>
      <c r="H58" s="97"/>
      <c r="I58" s="98"/>
      <c r="J58" s="99"/>
      <c r="K58" s="28"/>
      <c r="L58" s="97"/>
      <c r="M58" s="98"/>
      <c r="N58" s="99"/>
      <c r="O58" s="28"/>
      <c r="P58" s="225"/>
    </row>
    <row r="59" spans="1:16">
      <c r="A59" s="187"/>
      <c r="B59" s="30"/>
      <c r="C59" s="28"/>
      <c r="D59" s="97"/>
      <c r="E59" s="98"/>
      <c r="F59" s="99"/>
      <c r="G59" s="28"/>
      <c r="H59" s="97"/>
      <c r="I59" s="98"/>
      <c r="J59" s="99"/>
      <c r="K59" s="28"/>
      <c r="L59" s="97"/>
      <c r="M59" s="98"/>
      <c r="N59" s="99"/>
      <c r="O59" s="28"/>
      <c r="P59" s="225"/>
    </row>
    <row r="60" spans="1:16">
      <c r="A60" s="187"/>
      <c r="B60" s="30"/>
      <c r="C60" s="28"/>
      <c r="D60" s="26"/>
      <c r="E60" s="98"/>
      <c r="F60" s="27"/>
      <c r="G60" s="28"/>
      <c r="H60" s="26"/>
      <c r="I60" s="98"/>
      <c r="J60" s="27"/>
      <c r="K60" s="28"/>
      <c r="L60" s="26"/>
      <c r="M60" s="98"/>
      <c r="N60" s="27"/>
      <c r="O60" s="28"/>
      <c r="P60" s="226"/>
    </row>
    <row r="61" spans="1:16">
      <c r="A61" s="187"/>
      <c r="B61" s="30"/>
      <c r="C61" s="28"/>
      <c r="D61" s="26"/>
      <c r="E61" s="98"/>
      <c r="F61" s="27"/>
      <c r="G61" s="28"/>
      <c r="H61" s="26"/>
      <c r="I61" s="98"/>
      <c r="J61" s="27"/>
      <c r="K61" s="28"/>
      <c r="L61" s="26"/>
      <c r="M61" s="98"/>
      <c r="N61" s="27"/>
      <c r="O61" s="28"/>
      <c r="P61" s="226"/>
    </row>
    <row r="62" spans="1:16">
      <c r="A62" s="187"/>
      <c r="B62" s="30"/>
      <c r="C62" s="28"/>
      <c r="D62" s="26"/>
      <c r="E62" s="98"/>
      <c r="F62" s="27"/>
      <c r="G62" s="28"/>
      <c r="H62" s="26"/>
      <c r="I62" s="98"/>
      <c r="J62" s="27"/>
      <c r="K62" s="28"/>
      <c r="L62" s="26"/>
      <c r="M62" s="98"/>
      <c r="N62" s="27"/>
      <c r="O62" s="28"/>
      <c r="P62" s="226"/>
    </row>
    <row r="63" spans="1:16">
      <c r="A63" s="187"/>
      <c r="B63" s="30"/>
      <c r="C63" s="28"/>
      <c r="D63" s="26"/>
      <c r="E63" s="98"/>
      <c r="F63" s="27"/>
      <c r="G63" s="28"/>
      <c r="H63" s="26"/>
      <c r="I63" s="98"/>
      <c r="J63" s="27"/>
      <c r="K63" s="28"/>
      <c r="L63" s="26"/>
      <c r="M63" s="98"/>
      <c r="N63" s="27"/>
      <c r="O63" s="28"/>
      <c r="P63" s="226"/>
    </row>
    <row r="64" spans="1:16">
      <c r="A64" s="187"/>
      <c r="B64" s="30"/>
      <c r="C64" s="28"/>
      <c r="D64" s="26"/>
      <c r="E64" s="98"/>
      <c r="F64" s="27"/>
      <c r="G64" s="28"/>
      <c r="H64" s="26"/>
      <c r="I64" s="98"/>
      <c r="J64" s="27"/>
      <c r="K64" s="28"/>
      <c r="L64" s="26"/>
      <c r="M64" s="98"/>
      <c r="N64" s="27"/>
      <c r="O64" s="28"/>
      <c r="P64" s="226"/>
    </row>
    <row r="65" spans="1:17">
      <c r="A65" s="187"/>
      <c r="B65" s="30"/>
      <c r="C65" s="28"/>
      <c r="D65" s="26"/>
      <c r="E65" s="98"/>
      <c r="F65" s="27"/>
      <c r="G65" s="28"/>
      <c r="H65" s="26"/>
      <c r="I65" s="98"/>
      <c r="J65" s="27"/>
      <c r="K65" s="28"/>
      <c r="L65" s="26"/>
      <c r="M65" s="98"/>
      <c r="N65" s="27"/>
      <c r="O65" s="28"/>
      <c r="P65" s="226"/>
    </row>
    <row r="66" spans="1:17">
      <c r="A66" s="187"/>
      <c r="B66" s="30"/>
      <c r="C66" s="28"/>
      <c r="D66" s="26"/>
      <c r="E66" s="98"/>
      <c r="F66" s="27"/>
      <c r="G66" s="28"/>
      <c r="H66" s="26"/>
      <c r="I66" s="98"/>
      <c r="J66" s="27"/>
      <c r="K66" s="28"/>
      <c r="L66" s="26"/>
      <c r="M66" s="98"/>
      <c r="N66" s="27"/>
      <c r="O66" s="28"/>
      <c r="P66" s="226"/>
    </row>
    <row r="67" spans="1:17" ht="16.5" thickBot="1">
      <c r="A67" s="187"/>
      <c r="B67" s="30"/>
      <c r="C67" s="28"/>
      <c r="D67" s="26"/>
      <c r="E67" s="98"/>
      <c r="F67" s="27"/>
      <c r="G67" s="28"/>
      <c r="H67" s="26"/>
      <c r="I67" s="98"/>
      <c r="J67" s="27"/>
      <c r="K67" s="28"/>
      <c r="L67" s="26"/>
      <c r="M67" s="98"/>
      <c r="N67" s="27"/>
      <c r="O67" s="28"/>
      <c r="P67" s="226"/>
    </row>
    <row r="68" spans="1:17" ht="16.5" thickBot="1">
      <c r="A68" s="279" t="s">
        <v>83</v>
      </c>
      <c r="B68" s="280"/>
      <c r="C68" s="60"/>
      <c r="D68" s="61">
        <f>COUNTIF(D48:D67,"Y")</f>
        <v>0</v>
      </c>
      <c r="E68" s="60"/>
      <c r="F68" s="61">
        <f>COUNTIF(F48:F67,"Y")</f>
        <v>0</v>
      </c>
      <c r="G68" s="60"/>
      <c r="H68" s="61">
        <f>COUNTIF(H48:H67,"Y")</f>
        <v>0</v>
      </c>
      <c r="I68" s="60"/>
      <c r="J68" s="61">
        <f>COUNTIF(J48:J67,"Y")</f>
        <v>0</v>
      </c>
      <c r="K68" s="60"/>
      <c r="L68" s="61">
        <f>COUNTIF(L48:L67,"Y")</f>
        <v>0</v>
      </c>
      <c r="M68" s="60"/>
      <c r="N68" s="61">
        <f>COUNTIF(N48:N67,"Y")</f>
        <v>0</v>
      </c>
      <c r="O68" s="60"/>
      <c r="P68" s="221">
        <f>COUNTIF(P48:P67,"Y")</f>
        <v>0</v>
      </c>
    </row>
    <row r="69" spans="1:17" ht="16.5" thickBot="1">
      <c r="A69" s="279" t="s">
        <v>84</v>
      </c>
      <c r="B69" s="280"/>
      <c r="C69" s="60"/>
      <c r="D69" s="62">
        <f>(D68/12)*100</f>
        <v>0</v>
      </c>
      <c r="E69" s="60"/>
      <c r="F69" s="62">
        <f>(F68/12)*100</f>
        <v>0</v>
      </c>
      <c r="G69" s="60"/>
      <c r="H69" s="62">
        <f>(H68/12)*100</f>
        <v>0</v>
      </c>
      <c r="I69" s="60"/>
      <c r="J69" s="62">
        <f>(J68/12)*100</f>
        <v>0</v>
      </c>
      <c r="K69" s="60"/>
      <c r="L69" s="62">
        <f>(L68/12)*100</f>
        <v>0</v>
      </c>
      <c r="M69" s="60"/>
      <c r="N69" s="62">
        <f>(N68/12)*100</f>
        <v>0</v>
      </c>
      <c r="O69" s="60"/>
      <c r="P69" s="222">
        <f>(P68/12)*100</f>
        <v>0</v>
      </c>
    </row>
    <row r="70" spans="1:17">
      <c r="A70" s="281" t="s">
        <v>85</v>
      </c>
      <c r="B70" s="262"/>
      <c r="C70" s="31">
        <f>POCO_CTES!$C$26</f>
        <v>0</v>
      </c>
      <c r="D70" s="55">
        <f>C70*($D$69/100)</f>
        <v>0</v>
      </c>
      <c r="E70" s="31">
        <f>POCO_CTES!$C$27</f>
        <v>3</v>
      </c>
      <c r="F70" s="55">
        <f>E70*($F$69/100)</f>
        <v>0</v>
      </c>
      <c r="G70" s="31">
        <f>POCO_CTES!$C$28</f>
        <v>0</v>
      </c>
      <c r="H70" s="55">
        <f>G70*($H$69/100)</f>
        <v>0</v>
      </c>
      <c r="I70" s="31">
        <f>POCO_CTES!$C$29</f>
        <v>0</v>
      </c>
      <c r="J70" s="55">
        <f>I70*($J$69/100)</f>
        <v>0</v>
      </c>
      <c r="K70" s="31">
        <f>POCO_CTES!$C$30</f>
        <v>0</v>
      </c>
      <c r="L70" s="55">
        <f>K70*($L$69/100)</f>
        <v>0</v>
      </c>
      <c r="M70" s="31">
        <f>POCO_CTES!$C$31</f>
        <v>0</v>
      </c>
      <c r="N70" s="55">
        <f>M70*($N$69/100)</f>
        <v>0</v>
      </c>
      <c r="O70" s="31">
        <f>POCO_CTES!$C$32</f>
        <v>0</v>
      </c>
      <c r="P70" s="227">
        <f>O70*($P$69/100)</f>
        <v>0</v>
      </c>
    </row>
    <row r="71" spans="1:17">
      <c r="A71" s="282" t="s">
        <v>86</v>
      </c>
      <c r="B71" s="272"/>
      <c r="C71" s="29">
        <f>POCO_CTES!$D$26</f>
        <v>1</v>
      </c>
      <c r="D71" s="56">
        <f t="shared" ref="D71:D77" si="14">C71*($D$69/100)</f>
        <v>0</v>
      </c>
      <c r="E71" s="29">
        <f>POCO_CTES!$D$27</f>
        <v>1</v>
      </c>
      <c r="F71" s="56">
        <f t="shared" ref="F71:F77" si="15">E71*($F$69/100)</f>
        <v>0</v>
      </c>
      <c r="G71" s="29">
        <f>POCO_CTES!$D$28</f>
        <v>3</v>
      </c>
      <c r="H71" s="56">
        <f t="shared" ref="H71:H77" si="16">G71*($H$69/100)</f>
        <v>0</v>
      </c>
      <c r="I71" s="29">
        <f>POCO_CTES!$D$29</f>
        <v>3</v>
      </c>
      <c r="J71" s="56">
        <f t="shared" ref="J71:J77" si="17">I71*($J$69/100)</f>
        <v>0</v>
      </c>
      <c r="K71" s="29">
        <f>POCO_CTES!$D$30</f>
        <v>3</v>
      </c>
      <c r="L71" s="56">
        <f t="shared" ref="L71:L77" si="18">K71*($L$69/100)</f>
        <v>0</v>
      </c>
      <c r="M71" s="29">
        <f>POCO_CTES!$D$31</f>
        <v>3</v>
      </c>
      <c r="N71" s="56">
        <f t="shared" ref="N71:N77" si="19">M71*($N$69/100)</f>
        <v>0</v>
      </c>
      <c r="O71" s="29">
        <f>POCO_CTES!$D$32</f>
        <v>3</v>
      </c>
      <c r="P71" s="228">
        <f t="shared" ref="P71:P77" si="20">O71*($P$69/100)</f>
        <v>0</v>
      </c>
    </row>
    <row r="72" spans="1:17">
      <c r="A72" s="282" t="s">
        <v>87</v>
      </c>
      <c r="B72" s="272"/>
      <c r="C72" s="29">
        <f>POCO_CTES!$E$26</f>
        <v>3</v>
      </c>
      <c r="D72" s="56">
        <f t="shared" si="14"/>
        <v>0</v>
      </c>
      <c r="E72" s="29">
        <f>POCO_CTES!$E$27</f>
        <v>2</v>
      </c>
      <c r="F72" s="56">
        <f t="shared" si="15"/>
        <v>0</v>
      </c>
      <c r="G72" s="29">
        <f>POCO_CTES!$E$28</f>
        <v>3</v>
      </c>
      <c r="H72" s="56">
        <f t="shared" si="16"/>
        <v>0</v>
      </c>
      <c r="I72" s="29">
        <f>POCO_CTES!$E$29</f>
        <v>3</v>
      </c>
      <c r="J72" s="56">
        <f t="shared" si="17"/>
        <v>0</v>
      </c>
      <c r="K72" s="29">
        <f>POCO_CTES!$E$30</f>
        <v>3</v>
      </c>
      <c r="L72" s="56">
        <f t="shared" si="18"/>
        <v>0</v>
      </c>
      <c r="M72" s="29">
        <f>POCO_CTES!$E$31</f>
        <v>3</v>
      </c>
      <c r="N72" s="56">
        <f t="shared" si="19"/>
        <v>0</v>
      </c>
      <c r="O72" s="29">
        <f>POCO_CTES!$E$32</f>
        <v>3</v>
      </c>
      <c r="P72" s="228">
        <f t="shared" si="20"/>
        <v>0</v>
      </c>
    </row>
    <row r="73" spans="1:17">
      <c r="A73" s="282" t="s">
        <v>88</v>
      </c>
      <c r="B73" s="272"/>
      <c r="C73" s="29">
        <f>POCO_CTES!$F$26</f>
        <v>0</v>
      </c>
      <c r="D73" s="56">
        <f t="shared" si="14"/>
        <v>0</v>
      </c>
      <c r="E73" s="29">
        <f>POCO_CTES!$F$27</f>
        <v>3</v>
      </c>
      <c r="F73" s="56">
        <f t="shared" si="15"/>
        <v>0</v>
      </c>
      <c r="G73" s="29">
        <f>POCO_CTES!$F$28</f>
        <v>0</v>
      </c>
      <c r="H73" s="56">
        <f t="shared" si="16"/>
        <v>0</v>
      </c>
      <c r="I73" s="29">
        <f>POCO_CTES!$F$29</f>
        <v>3</v>
      </c>
      <c r="J73" s="56">
        <f t="shared" si="17"/>
        <v>0</v>
      </c>
      <c r="K73" s="29">
        <f>POCO_CTES!$F$30</f>
        <v>3</v>
      </c>
      <c r="L73" s="56">
        <f t="shared" si="18"/>
        <v>0</v>
      </c>
      <c r="M73" s="29">
        <f>POCO_CTES!$F$31</f>
        <v>0</v>
      </c>
      <c r="N73" s="56">
        <f t="shared" si="19"/>
        <v>0</v>
      </c>
      <c r="O73" s="29">
        <f>POCO_CTES!$F$32</f>
        <v>0</v>
      </c>
      <c r="P73" s="228">
        <f t="shared" si="20"/>
        <v>0</v>
      </c>
    </row>
    <row r="74" spans="1:17">
      <c r="A74" s="282" t="s">
        <v>89</v>
      </c>
      <c r="B74" s="272"/>
      <c r="C74" s="29">
        <f>POCO_CTES!$G$26</f>
        <v>2</v>
      </c>
      <c r="D74" s="56">
        <f t="shared" si="14"/>
        <v>0</v>
      </c>
      <c r="E74" s="29">
        <f>POCO_CTES!$G$27</f>
        <v>0</v>
      </c>
      <c r="F74" s="56">
        <f t="shared" si="15"/>
        <v>0</v>
      </c>
      <c r="G74" s="29">
        <f>POCO_CTES!$G$28</f>
        <v>0</v>
      </c>
      <c r="H74" s="56">
        <f t="shared" si="16"/>
        <v>0</v>
      </c>
      <c r="I74" s="29">
        <f>POCO_CTES!$G$29</f>
        <v>2</v>
      </c>
      <c r="J74" s="56">
        <f t="shared" si="17"/>
        <v>0</v>
      </c>
      <c r="K74" s="29">
        <f>POCO_CTES!$G$30</f>
        <v>3</v>
      </c>
      <c r="L74" s="56">
        <f t="shared" si="18"/>
        <v>0</v>
      </c>
      <c r="M74" s="29">
        <f>POCO_CTES!$G$31</f>
        <v>2</v>
      </c>
      <c r="N74" s="56">
        <f t="shared" si="19"/>
        <v>0</v>
      </c>
      <c r="O74" s="29">
        <f>POCO_CTES!$G$32</f>
        <v>3</v>
      </c>
      <c r="P74" s="228">
        <f t="shared" si="20"/>
        <v>0</v>
      </c>
    </row>
    <row r="75" spans="1:17">
      <c r="A75" s="282" t="s">
        <v>90</v>
      </c>
      <c r="B75" s="272"/>
      <c r="C75" s="29">
        <f>POCO_CTES!$H$26</f>
        <v>0</v>
      </c>
      <c r="D75" s="56">
        <f t="shared" si="14"/>
        <v>0</v>
      </c>
      <c r="E75" s="29">
        <f>POCO_CTES!$H$27</f>
        <v>3</v>
      </c>
      <c r="F75" s="56">
        <f t="shared" si="15"/>
        <v>0</v>
      </c>
      <c r="G75" s="29">
        <f>POCO_CTES!$H$28</f>
        <v>2</v>
      </c>
      <c r="H75" s="56">
        <f t="shared" si="16"/>
        <v>0</v>
      </c>
      <c r="I75" s="29">
        <f>POCO_CTES!$H$29</f>
        <v>3</v>
      </c>
      <c r="J75" s="56">
        <f t="shared" si="17"/>
        <v>0</v>
      </c>
      <c r="K75" s="29">
        <f>POCO_CTES!$H$30</f>
        <v>0</v>
      </c>
      <c r="L75" s="56">
        <f t="shared" si="18"/>
        <v>0</v>
      </c>
      <c r="M75" s="29">
        <f>POCO_CTES!$H$31</f>
        <v>0</v>
      </c>
      <c r="N75" s="56">
        <f t="shared" si="19"/>
        <v>0</v>
      </c>
      <c r="O75" s="29">
        <f>POCO_CTES!$H$32</f>
        <v>0</v>
      </c>
      <c r="P75" s="228">
        <f t="shared" si="20"/>
        <v>0</v>
      </c>
    </row>
    <row r="76" spans="1:17">
      <c r="A76" s="283" t="s">
        <v>103</v>
      </c>
      <c r="B76" s="276"/>
      <c r="C76" s="29">
        <f>POCO_CTES!$I$26</f>
        <v>3</v>
      </c>
      <c r="D76" s="56">
        <f t="shared" si="14"/>
        <v>0</v>
      </c>
      <c r="E76" s="29">
        <f>POCO_CTES!$I$27</f>
        <v>2</v>
      </c>
      <c r="F76" s="56">
        <f t="shared" si="15"/>
        <v>0</v>
      </c>
      <c r="G76" s="29">
        <f>POCO_CTES!$I$28</f>
        <v>0</v>
      </c>
      <c r="H76" s="56">
        <f t="shared" si="16"/>
        <v>0</v>
      </c>
      <c r="I76" s="29">
        <f>POCO_CTES!$I$29</f>
        <v>2</v>
      </c>
      <c r="J76" s="56">
        <f t="shared" si="17"/>
        <v>0</v>
      </c>
      <c r="K76" s="29">
        <f>POCO_CTES!$I$30</f>
        <v>3</v>
      </c>
      <c r="L76" s="56">
        <f t="shared" si="18"/>
        <v>0</v>
      </c>
      <c r="M76" s="29">
        <f>POCO_CTES!$I$31</f>
        <v>0</v>
      </c>
      <c r="N76" s="56">
        <f t="shared" si="19"/>
        <v>0</v>
      </c>
      <c r="O76" s="29">
        <f>POCO_CTES!$I$32</f>
        <v>0</v>
      </c>
      <c r="P76" s="228">
        <f t="shared" si="20"/>
        <v>0</v>
      </c>
    </row>
    <row r="77" spans="1:17" ht="16.5" thickBot="1">
      <c r="A77" s="284" t="s">
        <v>104</v>
      </c>
      <c r="B77" s="246"/>
      <c r="C77" s="57">
        <f>POCO_CTES!$J$26</f>
        <v>1</v>
      </c>
      <c r="D77" s="58">
        <f t="shared" si="14"/>
        <v>0</v>
      </c>
      <c r="E77" s="57">
        <f>POCO_CTES!$J$27</f>
        <v>2</v>
      </c>
      <c r="F77" s="58">
        <f t="shared" si="15"/>
        <v>0</v>
      </c>
      <c r="G77" s="57">
        <f>POCO_CTES!$J$28</f>
        <v>0</v>
      </c>
      <c r="H77" s="58">
        <f t="shared" si="16"/>
        <v>0</v>
      </c>
      <c r="I77" s="57">
        <f>POCO_CTES!$J$29</f>
        <v>0</v>
      </c>
      <c r="J77" s="58">
        <f t="shared" si="17"/>
        <v>0</v>
      </c>
      <c r="K77" s="57">
        <f>POCO_CTES!$J$30</f>
        <v>3</v>
      </c>
      <c r="L77" s="58">
        <f t="shared" si="18"/>
        <v>0</v>
      </c>
      <c r="M77" s="57">
        <f>POCO_CTES!$J$31</f>
        <v>0</v>
      </c>
      <c r="N77" s="58">
        <f t="shared" si="19"/>
        <v>0</v>
      </c>
      <c r="O77" s="57">
        <f>POCO_CTES!$J$32</f>
        <v>0</v>
      </c>
      <c r="P77" s="229">
        <f t="shared" si="20"/>
        <v>0</v>
      </c>
    </row>
    <row r="78" spans="1:17">
      <c r="A78" s="293" t="s">
        <v>91</v>
      </c>
      <c r="B78" s="294"/>
      <c r="C78" s="63">
        <f>SUM(C48:C63)</f>
        <v>0</v>
      </c>
      <c r="D78" s="24"/>
      <c r="E78" s="63">
        <f>SUM(E48:E63)</f>
        <v>0</v>
      </c>
      <c r="F78" s="24"/>
      <c r="G78" s="63">
        <f>SUM(G48:G63)</f>
        <v>0</v>
      </c>
      <c r="H78" s="24"/>
      <c r="I78" s="63">
        <f>SUM(I48:I63)</f>
        <v>0</v>
      </c>
      <c r="J78" s="24"/>
      <c r="K78" s="63">
        <f>SUM(K48:K63)</f>
        <v>0</v>
      </c>
      <c r="L78" s="24"/>
      <c r="M78" s="63">
        <f>SUM(M48:M63)</f>
        <v>0</v>
      </c>
      <c r="N78" s="24"/>
      <c r="O78" s="63">
        <f>SUM(O48:O63)</f>
        <v>0</v>
      </c>
      <c r="P78" s="230"/>
    </row>
    <row r="79" spans="1:17" ht="16.5" thickBot="1">
      <c r="A79" s="292" t="s">
        <v>92</v>
      </c>
      <c r="B79" s="264"/>
      <c r="C79" s="65">
        <f>C78/12*100</f>
        <v>0</v>
      </c>
      <c r="D79" s="65"/>
      <c r="E79" s="65">
        <f>E78/12*100</f>
        <v>0</v>
      </c>
      <c r="F79" s="65"/>
      <c r="G79" s="65">
        <f>G78/12*100</f>
        <v>0</v>
      </c>
      <c r="H79" s="65"/>
      <c r="I79" s="65">
        <f>I78/12*100</f>
        <v>0</v>
      </c>
      <c r="J79" s="65"/>
      <c r="K79" s="65">
        <f>K78/12*100</f>
        <v>0</v>
      </c>
      <c r="L79" s="65"/>
      <c r="M79" s="65">
        <f>M78/12*100</f>
        <v>0</v>
      </c>
      <c r="N79" s="65"/>
      <c r="O79" s="65">
        <f>O78/12*100</f>
        <v>0</v>
      </c>
      <c r="P79" s="193"/>
      <c r="Q79" s="33" t="s">
        <v>93</v>
      </c>
    </row>
    <row r="80" spans="1:17" ht="24.75" customHeight="1" thickBot="1">
      <c r="A80" s="194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202"/>
    </row>
    <row r="81" spans="1:16" ht="15.75" customHeight="1">
      <c r="A81" s="287" t="s">
        <v>95</v>
      </c>
      <c r="B81" s="247"/>
      <c r="C81" s="247"/>
      <c r="D81" s="247"/>
      <c r="E81" s="247"/>
      <c r="F81" s="247"/>
      <c r="G81" s="247"/>
      <c r="H81" s="247"/>
      <c r="I81" s="247"/>
      <c r="J81" s="247"/>
      <c r="K81" s="247"/>
      <c r="L81" s="247"/>
      <c r="M81" s="247"/>
      <c r="N81" s="247"/>
      <c r="O81" s="247"/>
      <c r="P81" s="288"/>
    </row>
    <row r="82" spans="1:16" ht="15.75" customHeight="1" thickBot="1">
      <c r="A82" s="289">
        <v>43922</v>
      </c>
      <c r="B82" s="250"/>
      <c r="C82" s="250"/>
      <c r="D82" s="250"/>
      <c r="E82" s="250"/>
      <c r="F82" s="250"/>
      <c r="G82" s="250"/>
      <c r="H82" s="250"/>
      <c r="I82" s="250"/>
      <c r="J82" s="250"/>
      <c r="K82" s="250"/>
      <c r="L82" s="250"/>
      <c r="M82" s="250"/>
      <c r="N82" s="250"/>
      <c r="O82" s="250"/>
      <c r="P82" s="290"/>
    </row>
    <row r="83" spans="1:16" ht="106.5" customHeight="1" thickBot="1">
      <c r="A83" s="186" t="s">
        <v>49</v>
      </c>
      <c r="B83" s="70" t="s">
        <v>50</v>
      </c>
      <c r="C83" s="251" t="s">
        <v>151</v>
      </c>
      <c r="D83" s="252"/>
      <c r="E83" s="251" t="s">
        <v>152</v>
      </c>
      <c r="F83" s="252"/>
      <c r="G83" s="251" t="s">
        <v>153</v>
      </c>
      <c r="H83" s="252"/>
      <c r="I83" s="251" t="s">
        <v>154</v>
      </c>
      <c r="J83" s="252"/>
      <c r="K83" s="251" t="s">
        <v>155</v>
      </c>
      <c r="L83" s="252"/>
      <c r="M83" s="251" t="s">
        <v>156</v>
      </c>
      <c r="N83" s="252"/>
      <c r="O83" s="251" t="s">
        <v>157</v>
      </c>
      <c r="P83" s="291"/>
    </row>
    <row r="84" spans="1:16" ht="15.75" customHeight="1">
      <c r="A84" s="216" t="s">
        <v>51</v>
      </c>
      <c r="B84" s="17" t="s">
        <v>52</v>
      </c>
      <c r="C84" s="18">
        <v>0.7</v>
      </c>
      <c r="D84" s="19" t="str">
        <f t="shared" ref="D84:P99" si="21">IF(C84&gt;=55%,"Y","N")</f>
        <v>Y</v>
      </c>
      <c r="E84" s="20">
        <v>0.68</v>
      </c>
      <c r="F84" s="21" t="str">
        <f t="shared" si="21"/>
        <v>Y</v>
      </c>
      <c r="G84" s="18">
        <v>0.73</v>
      </c>
      <c r="H84" s="19" t="str">
        <f t="shared" si="21"/>
        <v>Y</v>
      </c>
      <c r="I84" s="20">
        <v>0.64</v>
      </c>
      <c r="J84" s="21" t="str">
        <f t="shared" si="21"/>
        <v>Y</v>
      </c>
      <c r="K84" s="18">
        <v>0.62</v>
      </c>
      <c r="L84" s="19" t="str">
        <f t="shared" si="21"/>
        <v>Y</v>
      </c>
      <c r="M84" s="20">
        <v>0.76</v>
      </c>
      <c r="N84" s="21" t="str">
        <f t="shared" si="21"/>
        <v>Y</v>
      </c>
      <c r="O84" s="18">
        <v>0.57999999999999996</v>
      </c>
      <c r="P84" s="217" t="str">
        <f t="shared" si="21"/>
        <v>Y</v>
      </c>
    </row>
    <row r="85" spans="1:16" ht="15.75" customHeight="1">
      <c r="A85" s="218" t="s">
        <v>53</v>
      </c>
      <c r="B85" s="23" t="s">
        <v>54</v>
      </c>
      <c r="C85" s="18">
        <v>0.73</v>
      </c>
      <c r="D85" s="19" t="str">
        <f t="shared" si="21"/>
        <v>Y</v>
      </c>
      <c r="E85" s="20">
        <v>0.72</v>
      </c>
      <c r="F85" s="21" t="str">
        <f t="shared" si="21"/>
        <v>Y</v>
      </c>
      <c r="G85" s="18">
        <v>0.7</v>
      </c>
      <c r="H85" s="19" t="str">
        <f t="shared" si="21"/>
        <v>Y</v>
      </c>
      <c r="I85" s="20">
        <v>0.7</v>
      </c>
      <c r="J85" s="21" t="str">
        <f t="shared" si="21"/>
        <v>Y</v>
      </c>
      <c r="K85" s="18">
        <v>0.71</v>
      </c>
      <c r="L85" s="19" t="str">
        <f t="shared" si="21"/>
        <v>Y</v>
      </c>
      <c r="M85" s="20">
        <v>0.76</v>
      </c>
      <c r="N85" s="21" t="str">
        <f t="shared" si="21"/>
        <v>Y</v>
      </c>
      <c r="O85" s="18">
        <v>0.74</v>
      </c>
      <c r="P85" s="217" t="str">
        <f t="shared" si="21"/>
        <v>Y</v>
      </c>
    </row>
    <row r="86" spans="1:16" ht="15.75" customHeight="1">
      <c r="A86" s="218" t="s">
        <v>55</v>
      </c>
      <c r="B86" s="23" t="s">
        <v>56</v>
      </c>
      <c r="C86" s="18">
        <v>0.71</v>
      </c>
      <c r="D86" s="19" t="str">
        <f t="shared" si="21"/>
        <v>Y</v>
      </c>
      <c r="E86" s="20">
        <v>0.7</v>
      </c>
      <c r="F86" s="21" t="str">
        <f t="shared" si="21"/>
        <v>Y</v>
      </c>
      <c r="G86" s="18">
        <v>0.62</v>
      </c>
      <c r="H86" s="19" t="str">
        <f t="shared" si="21"/>
        <v>Y</v>
      </c>
      <c r="I86" s="20">
        <v>0.63</v>
      </c>
      <c r="J86" s="21" t="str">
        <f t="shared" si="21"/>
        <v>Y</v>
      </c>
      <c r="K86" s="18">
        <v>0.59</v>
      </c>
      <c r="L86" s="19" t="str">
        <f t="shared" si="21"/>
        <v>Y</v>
      </c>
      <c r="M86" s="20">
        <v>0.76</v>
      </c>
      <c r="N86" s="21" t="str">
        <f t="shared" si="21"/>
        <v>Y</v>
      </c>
      <c r="O86" s="18">
        <v>0.56000000000000005</v>
      </c>
      <c r="P86" s="217" t="str">
        <f t="shared" si="21"/>
        <v>Y</v>
      </c>
    </row>
    <row r="87" spans="1:16" ht="15.75" customHeight="1">
      <c r="A87" s="218" t="s">
        <v>57</v>
      </c>
      <c r="B87" s="23" t="s">
        <v>58</v>
      </c>
      <c r="C87" s="18">
        <v>0.72</v>
      </c>
      <c r="D87" s="19" t="str">
        <f t="shared" si="21"/>
        <v>Y</v>
      </c>
      <c r="E87" s="20">
        <v>0.72</v>
      </c>
      <c r="F87" s="21" t="str">
        <f t="shared" si="21"/>
        <v>Y</v>
      </c>
      <c r="G87" s="18">
        <v>0.73</v>
      </c>
      <c r="H87" s="19" t="str">
        <f t="shared" si="21"/>
        <v>Y</v>
      </c>
      <c r="I87" s="20">
        <v>0.7</v>
      </c>
      <c r="J87" s="21" t="str">
        <f t="shared" si="21"/>
        <v>Y</v>
      </c>
      <c r="K87" s="18">
        <v>0.72</v>
      </c>
      <c r="L87" s="19" t="str">
        <f t="shared" si="21"/>
        <v>Y</v>
      </c>
      <c r="M87" s="20">
        <v>0.76</v>
      </c>
      <c r="N87" s="21" t="str">
        <f t="shared" si="21"/>
        <v>Y</v>
      </c>
      <c r="O87" s="18">
        <v>0.74</v>
      </c>
      <c r="P87" s="217" t="str">
        <f t="shared" si="21"/>
        <v>Y</v>
      </c>
    </row>
    <row r="88" spans="1:16" ht="15.75" customHeight="1">
      <c r="A88" s="218" t="s">
        <v>59</v>
      </c>
      <c r="B88" s="23" t="s">
        <v>60</v>
      </c>
      <c r="C88" s="18">
        <v>0.73</v>
      </c>
      <c r="D88" s="19" t="str">
        <f t="shared" si="21"/>
        <v>Y</v>
      </c>
      <c r="E88" s="20">
        <v>0.73</v>
      </c>
      <c r="F88" s="21" t="str">
        <f t="shared" si="21"/>
        <v>Y</v>
      </c>
      <c r="G88" s="18">
        <v>0.75</v>
      </c>
      <c r="H88" s="19" t="str">
        <f t="shared" si="21"/>
        <v>Y</v>
      </c>
      <c r="I88" s="20">
        <v>0.67</v>
      </c>
      <c r="J88" s="21" t="str">
        <f t="shared" si="21"/>
        <v>Y</v>
      </c>
      <c r="K88" s="18">
        <v>0.66</v>
      </c>
      <c r="L88" s="19" t="str">
        <f t="shared" si="21"/>
        <v>Y</v>
      </c>
      <c r="M88" s="20">
        <v>0.8</v>
      </c>
      <c r="N88" s="21" t="str">
        <f t="shared" si="21"/>
        <v>Y</v>
      </c>
      <c r="O88" s="18">
        <v>0.8</v>
      </c>
      <c r="P88" s="217" t="str">
        <f t="shared" si="21"/>
        <v>Y</v>
      </c>
    </row>
    <row r="89" spans="1:16" ht="15.75" customHeight="1">
      <c r="A89" s="218" t="s">
        <v>61</v>
      </c>
      <c r="B89" s="23" t="s">
        <v>62</v>
      </c>
      <c r="C89" s="18">
        <v>0.76</v>
      </c>
      <c r="D89" s="19" t="str">
        <f t="shared" si="21"/>
        <v>Y</v>
      </c>
      <c r="E89" s="20">
        <v>0.75</v>
      </c>
      <c r="F89" s="21" t="str">
        <f t="shared" si="21"/>
        <v>Y</v>
      </c>
      <c r="G89" s="18">
        <v>0.76</v>
      </c>
      <c r="H89" s="19" t="str">
        <f t="shared" si="21"/>
        <v>Y</v>
      </c>
      <c r="I89" s="20">
        <v>0.74</v>
      </c>
      <c r="J89" s="21" t="str">
        <f t="shared" si="21"/>
        <v>Y</v>
      </c>
      <c r="K89" s="18">
        <v>0.74</v>
      </c>
      <c r="L89" s="19" t="str">
        <f t="shared" si="21"/>
        <v>Y</v>
      </c>
      <c r="M89" s="20">
        <v>0.76</v>
      </c>
      <c r="N89" s="21" t="str">
        <f t="shared" si="21"/>
        <v>Y</v>
      </c>
      <c r="O89" s="18">
        <v>0.74</v>
      </c>
      <c r="P89" s="217" t="str">
        <f t="shared" si="21"/>
        <v>Y</v>
      </c>
    </row>
    <row r="90" spans="1:16" ht="15.75" customHeight="1">
      <c r="A90" s="218" t="s">
        <v>63</v>
      </c>
      <c r="B90" s="23" t="s">
        <v>64</v>
      </c>
      <c r="C90" s="18">
        <v>0.76</v>
      </c>
      <c r="D90" s="19" t="str">
        <f t="shared" si="21"/>
        <v>Y</v>
      </c>
      <c r="E90" s="20">
        <v>0.76</v>
      </c>
      <c r="F90" s="21" t="str">
        <f t="shared" si="21"/>
        <v>Y</v>
      </c>
      <c r="G90" s="18">
        <v>0.75</v>
      </c>
      <c r="H90" s="19" t="str">
        <f t="shared" si="21"/>
        <v>Y</v>
      </c>
      <c r="I90" s="20">
        <v>0.7</v>
      </c>
      <c r="J90" s="21" t="str">
        <f t="shared" si="21"/>
        <v>Y</v>
      </c>
      <c r="K90" s="18">
        <v>0.78</v>
      </c>
      <c r="L90" s="19" t="str">
        <f t="shared" si="21"/>
        <v>Y</v>
      </c>
      <c r="M90" s="20">
        <v>0.8</v>
      </c>
      <c r="N90" s="21" t="str">
        <f t="shared" si="21"/>
        <v>Y</v>
      </c>
      <c r="O90" s="18">
        <v>0.82</v>
      </c>
      <c r="P90" s="217" t="str">
        <f t="shared" si="21"/>
        <v>Y</v>
      </c>
    </row>
    <row r="91" spans="1:16" ht="15.75" customHeight="1">
      <c r="A91" s="218" t="s">
        <v>65</v>
      </c>
      <c r="B91" s="23" t="s">
        <v>66</v>
      </c>
      <c r="C91" s="18">
        <v>0.72</v>
      </c>
      <c r="D91" s="19" t="str">
        <f t="shared" si="21"/>
        <v>Y</v>
      </c>
      <c r="E91" s="20">
        <v>0.67</v>
      </c>
      <c r="F91" s="21" t="str">
        <f t="shared" si="21"/>
        <v>Y</v>
      </c>
      <c r="G91" s="18">
        <v>0.65</v>
      </c>
      <c r="H91" s="19" t="str">
        <f t="shared" si="21"/>
        <v>Y</v>
      </c>
      <c r="I91" s="20">
        <v>0.64</v>
      </c>
      <c r="J91" s="21" t="str">
        <f t="shared" si="21"/>
        <v>Y</v>
      </c>
      <c r="K91" s="18">
        <v>0.66</v>
      </c>
      <c r="L91" s="19" t="str">
        <f t="shared" si="21"/>
        <v>Y</v>
      </c>
      <c r="M91" s="20">
        <v>0.76</v>
      </c>
      <c r="N91" s="21" t="str">
        <f t="shared" si="21"/>
        <v>Y</v>
      </c>
      <c r="O91" s="18">
        <v>0.6</v>
      </c>
      <c r="P91" s="217" t="str">
        <f t="shared" si="21"/>
        <v>Y</v>
      </c>
    </row>
    <row r="92" spans="1:16" ht="15.75" customHeight="1">
      <c r="A92" s="218" t="s">
        <v>67</v>
      </c>
      <c r="B92" s="23" t="s">
        <v>68</v>
      </c>
      <c r="C92" s="18">
        <v>0.74</v>
      </c>
      <c r="D92" s="19" t="str">
        <f t="shared" si="21"/>
        <v>Y</v>
      </c>
      <c r="E92" s="20">
        <v>0.73</v>
      </c>
      <c r="F92" s="21" t="str">
        <f t="shared" si="21"/>
        <v>Y</v>
      </c>
      <c r="G92" s="18">
        <v>0.74</v>
      </c>
      <c r="H92" s="19" t="str">
        <f t="shared" si="21"/>
        <v>Y</v>
      </c>
      <c r="I92" s="20">
        <v>0.68</v>
      </c>
      <c r="J92" s="21" t="str">
        <f t="shared" si="21"/>
        <v>Y</v>
      </c>
      <c r="K92" s="18">
        <v>0.61</v>
      </c>
      <c r="L92" s="19" t="str">
        <f t="shared" si="21"/>
        <v>Y</v>
      </c>
      <c r="M92" s="20">
        <v>0.76</v>
      </c>
      <c r="N92" s="21" t="str">
        <f t="shared" si="21"/>
        <v>Y</v>
      </c>
      <c r="O92" s="18">
        <v>0.6</v>
      </c>
      <c r="P92" s="217" t="str">
        <f t="shared" si="21"/>
        <v>Y</v>
      </c>
    </row>
    <row r="93" spans="1:16" ht="15.75" customHeight="1">
      <c r="A93" s="218" t="s">
        <v>69</v>
      </c>
      <c r="B93" s="23" t="s">
        <v>70</v>
      </c>
      <c r="C93" s="18">
        <v>0.76</v>
      </c>
      <c r="D93" s="19" t="str">
        <f t="shared" si="21"/>
        <v>Y</v>
      </c>
      <c r="E93" s="20">
        <v>0.74</v>
      </c>
      <c r="F93" s="21" t="str">
        <f t="shared" si="21"/>
        <v>Y</v>
      </c>
      <c r="G93" s="18">
        <v>0.72</v>
      </c>
      <c r="H93" s="19" t="str">
        <f t="shared" si="21"/>
        <v>Y</v>
      </c>
      <c r="I93" s="20">
        <v>0.67</v>
      </c>
      <c r="J93" s="21" t="str">
        <f t="shared" si="21"/>
        <v>Y</v>
      </c>
      <c r="K93" s="18">
        <v>0.64</v>
      </c>
      <c r="L93" s="19" t="str">
        <f t="shared" si="21"/>
        <v>Y</v>
      </c>
      <c r="M93" s="20">
        <v>0.8</v>
      </c>
      <c r="N93" s="21" t="str">
        <f t="shared" si="21"/>
        <v>Y</v>
      </c>
      <c r="O93" s="18">
        <v>0.82</v>
      </c>
      <c r="P93" s="217" t="str">
        <f t="shared" si="21"/>
        <v>Y</v>
      </c>
    </row>
    <row r="94" spans="1:16" ht="15.75" customHeight="1">
      <c r="A94" s="218" t="s">
        <v>71</v>
      </c>
      <c r="B94" s="23" t="s">
        <v>72</v>
      </c>
      <c r="C94" s="18">
        <v>0.76</v>
      </c>
      <c r="D94" s="19" t="str">
        <f t="shared" si="21"/>
        <v>Y</v>
      </c>
      <c r="E94" s="20">
        <v>0.75</v>
      </c>
      <c r="F94" s="21" t="str">
        <f t="shared" si="21"/>
        <v>Y</v>
      </c>
      <c r="G94" s="18">
        <v>0.73</v>
      </c>
      <c r="H94" s="19" t="str">
        <f t="shared" si="21"/>
        <v>Y</v>
      </c>
      <c r="I94" s="20">
        <v>0.75</v>
      </c>
      <c r="J94" s="21" t="str">
        <f t="shared" si="21"/>
        <v>Y</v>
      </c>
      <c r="K94" s="18">
        <v>0.74</v>
      </c>
      <c r="L94" s="19" t="str">
        <f t="shared" si="21"/>
        <v>Y</v>
      </c>
      <c r="M94" s="20">
        <v>0.76</v>
      </c>
      <c r="N94" s="21" t="str">
        <f t="shared" si="21"/>
        <v>Y</v>
      </c>
      <c r="O94" s="18">
        <v>0.74</v>
      </c>
      <c r="P94" s="217" t="str">
        <f t="shared" si="21"/>
        <v>Y</v>
      </c>
    </row>
    <row r="95" spans="1:16" ht="15.75" customHeight="1">
      <c r="A95" s="218" t="s">
        <v>73</v>
      </c>
      <c r="B95" s="23" t="s">
        <v>74</v>
      </c>
      <c r="C95" s="18">
        <v>0.77</v>
      </c>
      <c r="D95" s="19" t="str">
        <f t="shared" si="21"/>
        <v>Y</v>
      </c>
      <c r="E95" s="20">
        <v>0.76</v>
      </c>
      <c r="F95" s="21" t="str">
        <f t="shared" si="21"/>
        <v>Y</v>
      </c>
      <c r="G95" s="18">
        <v>0.76</v>
      </c>
      <c r="H95" s="19" t="str">
        <f t="shared" si="21"/>
        <v>Y</v>
      </c>
      <c r="I95" s="20">
        <v>0.67</v>
      </c>
      <c r="J95" s="21" t="str">
        <f t="shared" si="21"/>
        <v>Y</v>
      </c>
      <c r="K95" s="18">
        <v>0.75</v>
      </c>
      <c r="L95" s="19" t="str">
        <f t="shared" si="21"/>
        <v>Y</v>
      </c>
      <c r="M95" s="20">
        <v>0.8</v>
      </c>
      <c r="N95" s="21" t="str">
        <f t="shared" si="21"/>
        <v>Y</v>
      </c>
      <c r="O95" s="18">
        <v>0.82</v>
      </c>
      <c r="P95" s="217" t="str">
        <f t="shared" si="21"/>
        <v>Y</v>
      </c>
    </row>
    <row r="96" spans="1:16" ht="15.75" customHeight="1">
      <c r="A96" s="218" t="s">
        <v>75</v>
      </c>
      <c r="B96" s="23" t="s">
        <v>76</v>
      </c>
      <c r="C96" s="18">
        <v>0.77</v>
      </c>
      <c r="D96" s="19" t="str">
        <f t="shared" si="21"/>
        <v>Y</v>
      </c>
      <c r="E96" s="20">
        <v>0.78</v>
      </c>
      <c r="F96" s="21" t="str">
        <f t="shared" si="21"/>
        <v>Y</v>
      </c>
      <c r="G96" s="18">
        <v>0.79</v>
      </c>
      <c r="H96" s="19" t="str">
        <f t="shared" si="21"/>
        <v>Y</v>
      </c>
      <c r="I96" s="20">
        <v>0.76</v>
      </c>
      <c r="J96" s="21" t="str">
        <f t="shared" si="21"/>
        <v>Y</v>
      </c>
      <c r="K96" s="18">
        <v>0.79</v>
      </c>
      <c r="L96" s="19" t="str">
        <f t="shared" si="21"/>
        <v>Y</v>
      </c>
      <c r="M96" s="20">
        <v>0.76</v>
      </c>
      <c r="N96" s="21" t="str">
        <f t="shared" si="21"/>
        <v>Y</v>
      </c>
      <c r="O96" s="18">
        <v>0.74</v>
      </c>
      <c r="P96" s="217" t="str">
        <f t="shared" si="21"/>
        <v>Y</v>
      </c>
    </row>
    <row r="97" spans="1:16" ht="15.75" customHeight="1">
      <c r="A97" s="218" t="s">
        <v>77</v>
      </c>
      <c r="B97" s="23" t="s">
        <v>78</v>
      </c>
      <c r="C97" s="18">
        <v>0.75</v>
      </c>
      <c r="D97" s="19" t="str">
        <f t="shared" si="21"/>
        <v>Y</v>
      </c>
      <c r="E97" s="20">
        <v>0.69</v>
      </c>
      <c r="F97" s="21" t="str">
        <f t="shared" si="21"/>
        <v>Y</v>
      </c>
      <c r="G97" s="18">
        <v>0.64</v>
      </c>
      <c r="H97" s="19" t="str">
        <f t="shared" si="21"/>
        <v>Y</v>
      </c>
      <c r="I97" s="20">
        <v>0.65</v>
      </c>
      <c r="J97" s="21" t="str">
        <f t="shared" si="21"/>
        <v>Y</v>
      </c>
      <c r="K97" s="18">
        <v>0.73</v>
      </c>
      <c r="L97" s="19" t="str">
        <f t="shared" si="21"/>
        <v>Y</v>
      </c>
      <c r="M97" s="20">
        <v>0.8</v>
      </c>
      <c r="N97" s="21" t="str">
        <f t="shared" si="21"/>
        <v>Y</v>
      </c>
      <c r="O97" s="18">
        <v>0.8</v>
      </c>
      <c r="P97" s="217" t="str">
        <f t="shared" si="21"/>
        <v>Y</v>
      </c>
    </row>
    <row r="98" spans="1:16" ht="15.75" customHeight="1">
      <c r="A98" s="218" t="s">
        <v>79</v>
      </c>
      <c r="B98" s="23" t="s">
        <v>80</v>
      </c>
      <c r="C98" s="18">
        <v>0.71</v>
      </c>
      <c r="D98" s="19" t="str">
        <f t="shared" si="21"/>
        <v>Y</v>
      </c>
      <c r="E98" s="20">
        <v>0.71</v>
      </c>
      <c r="F98" s="21" t="str">
        <f t="shared" si="21"/>
        <v>Y</v>
      </c>
      <c r="G98" s="18">
        <v>0.74</v>
      </c>
      <c r="H98" s="19" t="str">
        <f t="shared" si="21"/>
        <v>Y</v>
      </c>
      <c r="I98" s="20">
        <v>0.63</v>
      </c>
      <c r="J98" s="21" t="str">
        <f t="shared" si="21"/>
        <v>Y</v>
      </c>
      <c r="K98" s="18">
        <v>0.65</v>
      </c>
      <c r="L98" s="19" t="str">
        <f t="shared" si="21"/>
        <v>Y</v>
      </c>
      <c r="M98" s="20">
        <v>0.76</v>
      </c>
      <c r="N98" s="21" t="str">
        <f t="shared" si="21"/>
        <v>Y</v>
      </c>
      <c r="O98" s="18">
        <v>0.57999999999999996</v>
      </c>
      <c r="P98" s="217" t="str">
        <f t="shared" si="21"/>
        <v>Y</v>
      </c>
    </row>
    <row r="99" spans="1:16">
      <c r="A99" s="218" t="s">
        <v>81</v>
      </c>
      <c r="B99" s="23" t="s">
        <v>82</v>
      </c>
      <c r="C99" s="18">
        <v>0.73</v>
      </c>
      <c r="D99" s="19" t="str">
        <f t="shared" si="21"/>
        <v>Y</v>
      </c>
      <c r="E99" s="20">
        <v>0.68</v>
      </c>
      <c r="F99" s="21" t="str">
        <f t="shared" si="21"/>
        <v>Y</v>
      </c>
      <c r="G99" s="18">
        <v>0.64</v>
      </c>
      <c r="H99" s="19" t="str">
        <f t="shared" si="21"/>
        <v>Y</v>
      </c>
      <c r="I99" s="20">
        <v>0.63</v>
      </c>
      <c r="J99" s="21" t="str">
        <f t="shared" si="21"/>
        <v>Y</v>
      </c>
      <c r="K99" s="18">
        <v>0.63</v>
      </c>
      <c r="L99" s="19" t="str">
        <f t="shared" si="21"/>
        <v>Y</v>
      </c>
      <c r="M99" s="20">
        <v>0.76</v>
      </c>
      <c r="N99" s="21" t="str">
        <f t="shared" si="21"/>
        <v>Y</v>
      </c>
      <c r="O99" s="18">
        <v>0.57999999999999996</v>
      </c>
      <c r="P99" s="217" t="str">
        <f t="shared" si="21"/>
        <v>Y</v>
      </c>
    </row>
    <row r="100" spans="1:16">
      <c r="A100" s="187"/>
      <c r="B100" s="30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189"/>
    </row>
    <row r="101" spans="1:16">
      <c r="A101" s="187"/>
      <c r="B101" s="30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189"/>
    </row>
    <row r="102" spans="1:16">
      <c r="A102" s="187"/>
      <c r="B102" s="30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189"/>
    </row>
    <row r="103" spans="1:16" ht="16.5" thickBot="1">
      <c r="A103" s="187"/>
      <c r="B103" s="30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189"/>
    </row>
    <row r="104" spans="1:16" ht="34.5" customHeight="1" thickBot="1">
      <c r="A104" s="279" t="s">
        <v>83</v>
      </c>
      <c r="B104" s="280"/>
      <c r="C104" s="60"/>
      <c r="D104" s="61">
        <f>COUNTIF(D84:D103,"Y")</f>
        <v>16</v>
      </c>
      <c r="E104" s="61"/>
      <c r="F104" s="61">
        <f t="shared" ref="F104:P104" si="22">COUNTIF(F84:F103,"Y")</f>
        <v>16</v>
      </c>
      <c r="G104" s="61"/>
      <c r="H104" s="61">
        <f t="shared" si="22"/>
        <v>16</v>
      </c>
      <c r="I104" s="61"/>
      <c r="J104" s="61">
        <f t="shared" si="22"/>
        <v>16</v>
      </c>
      <c r="K104" s="61"/>
      <c r="L104" s="61">
        <f t="shared" si="22"/>
        <v>16</v>
      </c>
      <c r="M104" s="61"/>
      <c r="N104" s="61">
        <f t="shared" si="22"/>
        <v>16</v>
      </c>
      <c r="O104" s="61"/>
      <c r="P104" s="221">
        <f t="shared" si="22"/>
        <v>16</v>
      </c>
    </row>
    <row r="105" spans="1:16" ht="34.5" customHeight="1" thickBot="1">
      <c r="A105" s="279" t="s">
        <v>84</v>
      </c>
      <c r="B105" s="280"/>
      <c r="C105" s="60"/>
      <c r="D105" s="62">
        <f>(D104/16)*100</f>
        <v>100</v>
      </c>
      <c r="E105" s="62"/>
      <c r="F105" s="62">
        <f t="shared" ref="F105:P105" si="23">(F104/16)*100</f>
        <v>100</v>
      </c>
      <c r="G105" s="62"/>
      <c r="H105" s="62">
        <f t="shared" si="23"/>
        <v>100</v>
      </c>
      <c r="I105" s="62"/>
      <c r="J105" s="62">
        <f t="shared" si="23"/>
        <v>100</v>
      </c>
      <c r="K105" s="62"/>
      <c r="L105" s="62">
        <f t="shared" si="23"/>
        <v>100</v>
      </c>
      <c r="M105" s="62"/>
      <c r="N105" s="62">
        <f t="shared" si="23"/>
        <v>100</v>
      </c>
      <c r="O105" s="62"/>
      <c r="P105" s="222">
        <f t="shared" si="23"/>
        <v>100</v>
      </c>
    </row>
    <row r="106" spans="1:16" ht="24.75" customHeight="1" thickBot="1">
      <c r="A106" s="281" t="s">
        <v>85</v>
      </c>
      <c r="B106" s="262"/>
      <c r="C106" s="31">
        <f>POCO_CTES!$C$19</f>
        <v>0</v>
      </c>
      <c r="D106" s="55">
        <f>C106*($D$105/100)</f>
        <v>0</v>
      </c>
      <c r="E106" s="31">
        <f>POCO_CTES!$C$20</f>
        <v>3</v>
      </c>
      <c r="F106" s="55">
        <f>E106*($F$105/100)</f>
        <v>3</v>
      </c>
      <c r="G106" s="31">
        <f>POCO_CTES!$C$21</f>
        <v>3</v>
      </c>
      <c r="H106" s="55">
        <f>G106*($H$105/100)</f>
        <v>3</v>
      </c>
      <c r="I106" s="31">
        <f>POCO_CTES!$C$22</f>
        <v>0</v>
      </c>
      <c r="J106" s="55">
        <f>I106*($J$105/100)</f>
        <v>0</v>
      </c>
      <c r="K106" s="31">
        <f>POCO_CTES!$C$23</f>
        <v>0</v>
      </c>
      <c r="L106" s="55">
        <f>K106*($L$105/100)</f>
        <v>0</v>
      </c>
      <c r="M106" s="31">
        <f>POCO_CTES!$C$24</f>
        <v>0</v>
      </c>
      <c r="N106" s="55">
        <f>M106*($N$105/100)</f>
        <v>0</v>
      </c>
      <c r="O106" s="31">
        <f>POCO_CTES!$C$25</f>
        <v>0</v>
      </c>
      <c r="P106" s="227">
        <f>O106*($P$105/100)</f>
        <v>0</v>
      </c>
    </row>
    <row r="107" spans="1:16" ht="24.75" customHeight="1" thickBot="1">
      <c r="A107" s="282" t="s">
        <v>86</v>
      </c>
      <c r="B107" s="272"/>
      <c r="C107" s="29">
        <f>POCO_CTES!$D$19</f>
        <v>1</v>
      </c>
      <c r="D107" s="55">
        <f t="shared" ref="D107:D113" si="24">C107*($D$105/100)</f>
        <v>1</v>
      </c>
      <c r="E107" s="29">
        <f>POCO_CTES!$D$20</f>
        <v>3</v>
      </c>
      <c r="F107" s="55">
        <f t="shared" ref="F107:F113" si="25">E107*($F$105/100)</f>
        <v>3</v>
      </c>
      <c r="G107" s="29">
        <f>POCO_CTES!$D$21</f>
        <v>3</v>
      </c>
      <c r="H107" s="55">
        <f t="shared" ref="H107:H113" si="26">G107*($H$105/100)</f>
        <v>3</v>
      </c>
      <c r="I107" s="29">
        <f>POCO_CTES!$D$22</f>
        <v>3</v>
      </c>
      <c r="J107" s="55">
        <f t="shared" ref="J107:J113" si="27">I107*($J$105/100)</f>
        <v>3</v>
      </c>
      <c r="K107" s="29">
        <f>POCO_CTES!$D$23</f>
        <v>3</v>
      </c>
      <c r="L107" s="55">
        <f t="shared" ref="L107:L113" si="28">K107*($L$105/100)</f>
        <v>3</v>
      </c>
      <c r="M107" s="29">
        <f>POCO_CTES!$D$24</f>
        <v>3</v>
      </c>
      <c r="N107" s="55">
        <f t="shared" ref="N107:N113" si="29">M107*($N$105/100)</f>
        <v>3</v>
      </c>
      <c r="O107" s="29">
        <f>POCO_CTES!$D$25</f>
        <v>3</v>
      </c>
      <c r="P107" s="227">
        <f t="shared" ref="P107:P113" si="30">O107*($P$105/100)</f>
        <v>3</v>
      </c>
    </row>
    <row r="108" spans="1:16" ht="24.75" customHeight="1" thickBot="1">
      <c r="A108" s="282" t="s">
        <v>87</v>
      </c>
      <c r="B108" s="272"/>
      <c r="C108" s="31">
        <f>POCO_CTES!$E$19</f>
        <v>3</v>
      </c>
      <c r="D108" s="55">
        <f t="shared" si="24"/>
        <v>3</v>
      </c>
      <c r="E108" s="31">
        <f>POCO_CTES!$E$20</f>
        <v>0</v>
      </c>
      <c r="F108" s="55">
        <f t="shared" si="25"/>
        <v>0</v>
      </c>
      <c r="G108" s="31">
        <f>POCO_CTES!$E$21</f>
        <v>1</v>
      </c>
      <c r="H108" s="55">
        <f t="shared" si="26"/>
        <v>1</v>
      </c>
      <c r="I108" s="31">
        <f>POCO_CTES!$E$22</f>
        <v>2</v>
      </c>
      <c r="J108" s="55">
        <f t="shared" si="27"/>
        <v>2</v>
      </c>
      <c r="K108" s="31">
        <f>POCO_CTES!$E$23</f>
        <v>0</v>
      </c>
      <c r="L108" s="55">
        <f t="shared" si="28"/>
        <v>0</v>
      </c>
      <c r="M108" s="31">
        <f>POCO_CTES!$E$24</f>
        <v>3</v>
      </c>
      <c r="N108" s="55">
        <f t="shared" si="29"/>
        <v>3</v>
      </c>
      <c r="O108" s="31">
        <f>POCO_CTES!$E$25</f>
        <v>3</v>
      </c>
      <c r="P108" s="227">
        <f t="shared" si="30"/>
        <v>3</v>
      </c>
    </row>
    <row r="109" spans="1:16" ht="24.75" customHeight="1" thickBot="1">
      <c r="A109" s="282" t="s">
        <v>88</v>
      </c>
      <c r="B109" s="272"/>
      <c r="C109" s="29">
        <f>POCO_CTES!$F$19</f>
        <v>0</v>
      </c>
      <c r="D109" s="55">
        <f t="shared" si="24"/>
        <v>0</v>
      </c>
      <c r="E109" s="29">
        <f>POCO_CTES!$F$20</f>
        <v>3</v>
      </c>
      <c r="F109" s="55">
        <f t="shared" si="25"/>
        <v>3</v>
      </c>
      <c r="G109" s="29">
        <f>POCO_CTES!$F$21</f>
        <v>3</v>
      </c>
      <c r="H109" s="55">
        <f t="shared" si="26"/>
        <v>3</v>
      </c>
      <c r="I109" s="29">
        <f>POCO_CTES!$F$22</f>
        <v>3</v>
      </c>
      <c r="J109" s="55">
        <f t="shared" si="27"/>
        <v>3</v>
      </c>
      <c r="K109" s="29">
        <f>POCO_CTES!$F$23</f>
        <v>0</v>
      </c>
      <c r="L109" s="55">
        <f t="shared" si="28"/>
        <v>0</v>
      </c>
      <c r="M109" s="29">
        <f>POCO_CTES!$F$24</f>
        <v>0</v>
      </c>
      <c r="N109" s="55">
        <f t="shared" si="29"/>
        <v>0</v>
      </c>
      <c r="O109" s="29">
        <f>POCO_CTES!$F$25</f>
        <v>0</v>
      </c>
      <c r="P109" s="227">
        <f t="shared" si="30"/>
        <v>0</v>
      </c>
    </row>
    <row r="110" spans="1:16" ht="24.75" customHeight="1" thickBot="1">
      <c r="A110" s="282" t="s">
        <v>89</v>
      </c>
      <c r="B110" s="272"/>
      <c r="C110" s="31">
        <f>POCO_CTES!$G$19</f>
        <v>2</v>
      </c>
      <c r="D110" s="55">
        <f t="shared" si="24"/>
        <v>2</v>
      </c>
      <c r="E110" s="31">
        <f>POCO_CTES!$G$20</f>
        <v>0</v>
      </c>
      <c r="F110" s="55">
        <f t="shared" si="25"/>
        <v>0</v>
      </c>
      <c r="G110" s="31">
        <f>POCO_CTES!$G$21</f>
        <v>2</v>
      </c>
      <c r="H110" s="55">
        <f t="shared" si="26"/>
        <v>2</v>
      </c>
      <c r="I110" s="31">
        <f>POCO_CTES!$G$22</f>
        <v>2</v>
      </c>
      <c r="J110" s="55">
        <f t="shared" si="27"/>
        <v>2</v>
      </c>
      <c r="K110" s="31">
        <f>POCO_CTES!$G$23</f>
        <v>3</v>
      </c>
      <c r="L110" s="55">
        <f t="shared" si="28"/>
        <v>3</v>
      </c>
      <c r="M110" s="31">
        <f>POCO_CTES!$G$24</f>
        <v>2</v>
      </c>
      <c r="N110" s="55">
        <f t="shared" si="29"/>
        <v>2</v>
      </c>
      <c r="O110" s="31">
        <f>POCO_CTES!$G$25</f>
        <v>3</v>
      </c>
      <c r="P110" s="227">
        <f t="shared" si="30"/>
        <v>3</v>
      </c>
    </row>
    <row r="111" spans="1:16" ht="24.75" customHeight="1" thickBot="1">
      <c r="A111" s="282" t="s">
        <v>90</v>
      </c>
      <c r="B111" s="272"/>
      <c r="C111" s="29">
        <f>POCO_CTES!$H$19</f>
        <v>0</v>
      </c>
      <c r="D111" s="55">
        <f t="shared" si="24"/>
        <v>0</v>
      </c>
      <c r="E111" s="29">
        <f>POCO_CTES!$H$20</f>
        <v>2</v>
      </c>
      <c r="F111" s="55">
        <f t="shared" si="25"/>
        <v>2</v>
      </c>
      <c r="G111" s="29">
        <f>POCO_CTES!$H$21</f>
        <v>3</v>
      </c>
      <c r="H111" s="55">
        <f t="shared" si="26"/>
        <v>3</v>
      </c>
      <c r="I111" s="29">
        <f>POCO_CTES!$H$22</f>
        <v>3</v>
      </c>
      <c r="J111" s="55">
        <f t="shared" si="27"/>
        <v>3</v>
      </c>
      <c r="K111" s="29">
        <f>POCO_CTES!$H$23</f>
        <v>0</v>
      </c>
      <c r="L111" s="55">
        <f t="shared" si="28"/>
        <v>0</v>
      </c>
      <c r="M111" s="29">
        <f>POCO_CTES!$H$24</f>
        <v>0</v>
      </c>
      <c r="N111" s="55">
        <f t="shared" si="29"/>
        <v>0</v>
      </c>
      <c r="O111" s="29">
        <f>POCO_CTES!$H$25</f>
        <v>0</v>
      </c>
      <c r="P111" s="227">
        <f t="shared" si="30"/>
        <v>0</v>
      </c>
    </row>
    <row r="112" spans="1:16" ht="24.75" customHeight="1" thickBot="1">
      <c r="A112" s="283" t="s">
        <v>103</v>
      </c>
      <c r="B112" s="276"/>
      <c r="C112" s="31">
        <f>POCO_CTES!$I$19</f>
        <v>3</v>
      </c>
      <c r="D112" s="55">
        <f t="shared" si="24"/>
        <v>3</v>
      </c>
      <c r="E112" s="31">
        <f>POCO_CTES!$I$20</f>
        <v>2</v>
      </c>
      <c r="F112" s="55">
        <f t="shared" si="25"/>
        <v>2</v>
      </c>
      <c r="G112" s="31">
        <f>POCO_CTES!$I$21</f>
        <v>0</v>
      </c>
      <c r="H112" s="55">
        <f t="shared" si="26"/>
        <v>0</v>
      </c>
      <c r="I112" s="31">
        <f>POCO_CTES!$I$22</f>
        <v>2</v>
      </c>
      <c r="J112" s="55">
        <f t="shared" si="27"/>
        <v>2</v>
      </c>
      <c r="K112" s="31">
        <f>POCO_CTES!$I$23</f>
        <v>3</v>
      </c>
      <c r="L112" s="55">
        <f t="shared" si="28"/>
        <v>3</v>
      </c>
      <c r="M112" s="31">
        <f>POCO_CTES!$I$24</f>
        <v>0</v>
      </c>
      <c r="N112" s="55">
        <f t="shared" si="29"/>
        <v>0</v>
      </c>
      <c r="O112" s="31">
        <f>POCO_CTES!$I$25</f>
        <v>0</v>
      </c>
      <c r="P112" s="227">
        <f t="shared" si="30"/>
        <v>0</v>
      </c>
    </row>
    <row r="113" spans="1:16" ht="24.75" customHeight="1" thickBot="1">
      <c r="A113" s="284" t="s">
        <v>104</v>
      </c>
      <c r="B113" s="246"/>
      <c r="C113" s="29">
        <f>POCO_CTES!$J$19</f>
        <v>1</v>
      </c>
      <c r="D113" s="55">
        <f t="shared" si="24"/>
        <v>1</v>
      </c>
      <c r="E113" s="29">
        <f>POCO_CTES!$J$20</f>
        <v>3</v>
      </c>
      <c r="F113" s="55">
        <f t="shared" si="25"/>
        <v>3</v>
      </c>
      <c r="G113" s="29">
        <f>POCO_CTES!$J$21</f>
        <v>0</v>
      </c>
      <c r="H113" s="55">
        <f t="shared" si="26"/>
        <v>0</v>
      </c>
      <c r="I113" s="29">
        <f>POCO_CTES!$J$22</f>
        <v>0</v>
      </c>
      <c r="J113" s="55">
        <f t="shared" si="27"/>
        <v>0</v>
      </c>
      <c r="K113" s="29">
        <f>POCO_CTES!$J$23</f>
        <v>3</v>
      </c>
      <c r="L113" s="55">
        <f t="shared" si="28"/>
        <v>3</v>
      </c>
      <c r="M113" s="29">
        <f>POCO_CTES!$J$24</f>
        <v>0</v>
      </c>
      <c r="N113" s="55">
        <f t="shared" si="29"/>
        <v>0</v>
      </c>
      <c r="O113" s="29">
        <f>POCO_CTES!$J$25</f>
        <v>0</v>
      </c>
      <c r="P113" s="227">
        <f t="shared" si="30"/>
        <v>0</v>
      </c>
    </row>
    <row r="114" spans="1:16" ht="30" customHeight="1">
      <c r="A114" s="285" t="s">
        <v>91</v>
      </c>
      <c r="B114" s="262"/>
      <c r="C114" s="71">
        <f>SUM(C84:C104)</f>
        <v>11.82</v>
      </c>
      <c r="D114" s="31"/>
      <c r="E114" s="68">
        <f>SUM(E84:E104)</f>
        <v>11.569999999999997</v>
      </c>
      <c r="F114" s="31"/>
      <c r="G114" s="68">
        <f>SUM(G84:G104)</f>
        <v>11.450000000000001</v>
      </c>
      <c r="H114" s="31"/>
      <c r="I114" s="71">
        <f>SUM(I84:I104)</f>
        <v>10.860000000000001</v>
      </c>
      <c r="J114" s="31"/>
      <c r="K114" s="71">
        <f>SUM(K84:K104)</f>
        <v>11.020000000000003</v>
      </c>
      <c r="L114" s="31"/>
      <c r="M114" s="68">
        <f>SUM(M84:M104)</f>
        <v>12.36</v>
      </c>
      <c r="N114" s="31"/>
      <c r="O114" s="71">
        <f>SUM(O84:O104)</f>
        <v>11.260000000000002</v>
      </c>
      <c r="P114" s="199"/>
    </row>
    <row r="115" spans="1:16" ht="30" customHeight="1" thickBot="1">
      <c r="A115" s="277" t="s">
        <v>92</v>
      </c>
      <c r="B115" s="278"/>
      <c r="C115" s="231">
        <f>(C114/16)*100</f>
        <v>73.875</v>
      </c>
      <c r="D115" s="232"/>
      <c r="E115" s="231">
        <f>(E114/16)*100</f>
        <v>72.312499999999986</v>
      </c>
      <c r="F115" s="232"/>
      <c r="G115" s="231">
        <f>(G114/16)*100</f>
        <v>71.5625</v>
      </c>
      <c r="H115" s="232"/>
      <c r="I115" s="231">
        <f>(I114/16)*100</f>
        <v>67.875000000000014</v>
      </c>
      <c r="J115" s="232"/>
      <c r="K115" s="231">
        <f>(K114/16)*100</f>
        <v>68.875000000000014</v>
      </c>
      <c r="L115" s="232"/>
      <c r="M115" s="231">
        <f>(M114/16)*100</f>
        <v>77.25</v>
      </c>
      <c r="N115" s="232"/>
      <c r="O115" s="231">
        <f>(O114/16)*100</f>
        <v>70.375000000000014</v>
      </c>
      <c r="P115" s="233"/>
    </row>
    <row r="116" spans="1:16" ht="16.5" thickBot="1"/>
    <row r="117" spans="1:16">
      <c r="A117" s="247" t="s">
        <v>96</v>
      </c>
      <c r="B117" s="247"/>
      <c r="C117" s="247"/>
      <c r="D117" s="247"/>
      <c r="E117" s="247"/>
      <c r="F117" s="247"/>
      <c r="G117" s="247"/>
      <c r="H117" s="247"/>
      <c r="I117" s="247"/>
      <c r="J117" s="247"/>
      <c r="K117" s="247"/>
      <c r="L117" s="247"/>
      <c r="M117" s="247"/>
      <c r="N117" s="247"/>
      <c r="O117" s="247"/>
      <c r="P117" s="247"/>
    </row>
    <row r="118" spans="1:16" ht="16.5" thickBot="1">
      <c r="A118" s="248" t="s">
        <v>218</v>
      </c>
      <c r="B118" s="249"/>
      <c r="C118" s="249"/>
      <c r="D118" s="249"/>
      <c r="E118" s="249"/>
      <c r="F118" s="249"/>
      <c r="G118" s="249"/>
      <c r="H118" s="249"/>
      <c r="I118" s="250"/>
      <c r="J118" s="250"/>
      <c r="K118" s="250"/>
      <c r="L118" s="250"/>
      <c r="M118" s="250"/>
      <c r="N118" s="250"/>
      <c r="O118" s="250"/>
      <c r="P118" s="250"/>
    </row>
    <row r="119" spans="1:16" ht="16.5" thickBot="1">
      <c r="A119" s="72" t="s">
        <v>49</v>
      </c>
      <c r="B119" s="72" t="s">
        <v>50</v>
      </c>
      <c r="C119" s="251" t="s">
        <v>164</v>
      </c>
      <c r="D119" s="252"/>
      <c r="E119" s="251" t="s">
        <v>165</v>
      </c>
      <c r="F119" s="252"/>
      <c r="G119" s="251" t="s">
        <v>166</v>
      </c>
      <c r="H119" s="252"/>
      <c r="I119" s="253"/>
      <c r="J119" s="254"/>
      <c r="K119" s="254"/>
      <c r="L119" s="254"/>
      <c r="M119" s="254"/>
      <c r="N119" s="254"/>
      <c r="O119" s="254"/>
      <c r="P119" s="254"/>
    </row>
    <row r="120" spans="1:16">
      <c r="A120" s="29"/>
      <c r="B120" s="30"/>
      <c r="C120" s="28"/>
      <c r="D120" s="97"/>
      <c r="E120" s="98"/>
      <c r="F120" s="99"/>
      <c r="G120" s="28"/>
      <c r="H120" s="97"/>
      <c r="I120" s="255"/>
      <c r="J120" s="255"/>
      <c r="K120" s="255"/>
      <c r="L120" s="255"/>
      <c r="M120" s="255"/>
      <c r="N120" s="255"/>
      <c r="O120" s="255"/>
      <c r="P120" s="255"/>
    </row>
    <row r="121" spans="1:16">
      <c r="A121" s="29"/>
      <c r="B121" s="30"/>
      <c r="C121" s="28"/>
      <c r="D121" s="97"/>
      <c r="E121" s="98"/>
      <c r="F121" s="99"/>
      <c r="G121" s="28"/>
      <c r="H121" s="97"/>
      <c r="I121" s="255"/>
      <c r="J121" s="255"/>
      <c r="K121" s="255"/>
      <c r="L121" s="255"/>
      <c r="M121" s="255"/>
      <c r="N121" s="255"/>
      <c r="O121" s="255"/>
      <c r="P121" s="255"/>
    </row>
    <row r="122" spans="1:16">
      <c r="A122" s="29"/>
      <c r="B122" s="30"/>
      <c r="C122" s="28"/>
      <c r="D122" s="97"/>
      <c r="E122" s="98"/>
      <c r="F122" s="99"/>
      <c r="G122" s="28"/>
      <c r="H122" s="97"/>
      <c r="I122" s="255"/>
      <c r="J122" s="255"/>
      <c r="K122" s="255"/>
      <c r="L122" s="255"/>
      <c r="M122" s="255"/>
      <c r="N122" s="255"/>
      <c r="O122" s="255"/>
      <c r="P122" s="255"/>
    </row>
    <row r="123" spans="1:16">
      <c r="A123" s="29"/>
      <c r="B123" s="30"/>
      <c r="C123" s="28"/>
      <c r="D123" s="97"/>
      <c r="E123" s="98"/>
      <c r="F123" s="99"/>
      <c r="G123" s="28"/>
      <c r="H123" s="97"/>
      <c r="I123" s="255"/>
      <c r="J123" s="255"/>
      <c r="K123" s="255"/>
      <c r="L123" s="255"/>
      <c r="M123" s="255"/>
      <c r="N123" s="255"/>
      <c r="O123" s="255"/>
      <c r="P123" s="255"/>
    </row>
    <row r="124" spans="1:16">
      <c r="A124" s="29"/>
      <c r="B124" s="30"/>
      <c r="C124" s="28"/>
      <c r="D124" s="97"/>
      <c r="E124" s="98"/>
      <c r="F124" s="99"/>
      <c r="G124" s="28"/>
      <c r="H124" s="97"/>
      <c r="I124" s="255"/>
      <c r="J124" s="255"/>
      <c r="K124" s="255"/>
      <c r="L124" s="255"/>
      <c r="M124" s="255"/>
      <c r="N124" s="255"/>
      <c r="O124" s="255"/>
      <c r="P124" s="255"/>
    </row>
    <row r="125" spans="1:16">
      <c r="A125" s="29"/>
      <c r="B125" s="30"/>
      <c r="C125" s="28"/>
      <c r="D125" s="97"/>
      <c r="E125" s="98"/>
      <c r="F125" s="99"/>
      <c r="G125" s="28"/>
      <c r="H125" s="97"/>
      <c r="I125" s="255"/>
      <c r="J125" s="255"/>
      <c r="K125" s="255"/>
      <c r="L125" s="255"/>
      <c r="M125" s="255"/>
      <c r="N125" s="255"/>
      <c r="O125" s="255"/>
      <c r="P125" s="255"/>
    </row>
    <row r="126" spans="1:16">
      <c r="A126" s="29"/>
      <c r="B126" s="30"/>
      <c r="C126" s="28"/>
      <c r="D126" s="97"/>
      <c r="E126" s="98"/>
      <c r="F126" s="99"/>
      <c r="G126" s="28"/>
      <c r="H126" s="97"/>
      <c r="I126" s="255"/>
      <c r="J126" s="255"/>
      <c r="K126" s="255"/>
      <c r="L126" s="255"/>
      <c r="M126" s="255"/>
      <c r="N126" s="255"/>
      <c r="O126" s="255"/>
      <c r="P126" s="255"/>
    </row>
    <row r="127" spans="1:16">
      <c r="A127" s="29"/>
      <c r="B127" s="30"/>
      <c r="C127" s="28"/>
      <c r="D127" s="97"/>
      <c r="E127" s="98"/>
      <c r="F127" s="99"/>
      <c r="G127" s="28"/>
      <c r="H127" s="97"/>
      <c r="I127" s="255"/>
      <c r="J127" s="255"/>
      <c r="K127" s="255"/>
      <c r="L127" s="255"/>
      <c r="M127" s="255"/>
      <c r="N127" s="255"/>
      <c r="O127" s="255"/>
      <c r="P127" s="255"/>
    </row>
    <row r="128" spans="1:16">
      <c r="A128" s="29"/>
      <c r="B128" s="30"/>
      <c r="C128" s="28"/>
      <c r="D128" s="97"/>
      <c r="E128" s="98"/>
      <c r="F128" s="99"/>
      <c r="G128" s="28"/>
      <c r="H128" s="97"/>
      <c r="I128" s="255"/>
      <c r="J128" s="255"/>
      <c r="K128" s="255"/>
      <c r="L128" s="255"/>
      <c r="M128" s="255"/>
      <c r="N128" s="255"/>
      <c r="O128" s="255"/>
      <c r="P128" s="255"/>
    </row>
    <row r="129" spans="1:16">
      <c r="A129" s="29"/>
      <c r="B129" s="30"/>
      <c r="C129" s="28"/>
      <c r="D129" s="97"/>
      <c r="E129" s="98"/>
      <c r="F129" s="99"/>
      <c r="G129" s="28"/>
      <c r="H129" s="97"/>
      <c r="I129" s="255"/>
      <c r="J129" s="255"/>
      <c r="K129" s="255"/>
      <c r="L129" s="255"/>
      <c r="M129" s="255"/>
      <c r="N129" s="255"/>
      <c r="O129" s="255"/>
      <c r="P129" s="255"/>
    </row>
    <row r="130" spans="1:16">
      <c r="A130" s="29"/>
      <c r="B130" s="30"/>
      <c r="C130" s="28"/>
      <c r="D130" s="97"/>
      <c r="E130" s="98"/>
      <c r="F130" s="99"/>
      <c r="G130" s="28"/>
      <c r="H130" s="97"/>
      <c r="I130" s="255"/>
      <c r="J130" s="255"/>
      <c r="K130" s="255"/>
      <c r="L130" s="255"/>
      <c r="M130" s="255"/>
      <c r="N130" s="255"/>
      <c r="O130" s="255"/>
      <c r="P130" s="255"/>
    </row>
    <row r="131" spans="1:16">
      <c r="A131" s="29"/>
      <c r="B131" s="30"/>
      <c r="C131" s="28"/>
      <c r="D131" s="97"/>
      <c r="E131" s="98"/>
      <c r="F131" s="99"/>
      <c r="G131" s="28"/>
      <c r="H131" s="97"/>
      <c r="I131" s="255"/>
      <c r="J131" s="255"/>
      <c r="K131" s="255"/>
      <c r="L131" s="255"/>
      <c r="M131" s="255"/>
      <c r="N131" s="255"/>
      <c r="O131" s="255"/>
      <c r="P131" s="255"/>
    </row>
    <row r="132" spans="1:16">
      <c r="A132" s="29"/>
      <c r="B132" s="30"/>
      <c r="C132" s="28"/>
      <c r="D132" s="97"/>
      <c r="E132" s="98"/>
      <c r="F132" s="99"/>
      <c r="G132" s="28"/>
      <c r="H132" s="97"/>
      <c r="I132" s="255"/>
      <c r="J132" s="255"/>
      <c r="K132" s="255"/>
      <c r="L132" s="255"/>
      <c r="M132" s="255"/>
      <c r="N132" s="255"/>
      <c r="O132" s="255"/>
      <c r="P132" s="255"/>
    </row>
    <row r="133" spans="1:16">
      <c r="A133" s="29"/>
      <c r="B133" s="30"/>
      <c r="C133" s="28"/>
      <c r="D133" s="97"/>
      <c r="E133" s="98"/>
      <c r="F133" s="99"/>
      <c r="G133" s="28"/>
      <c r="H133" s="97"/>
      <c r="I133" s="255"/>
      <c r="J133" s="255"/>
      <c r="K133" s="255"/>
      <c r="L133" s="255"/>
      <c r="M133" s="255"/>
      <c r="N133" s="255"/>
      <c r="O133" s="255"/>
      <c r="P133" s="255"/>
    </row>
    <row r="134" spans="1:16">
      <c r="A134" s="29"/>
      <c r="B134" s="30"/>
      <c r="C134" s="28"/>
      <c r="D134" s="97"/>
      <c r="E134" s="98"/>
      <c r="F134" s="99"/>
      <c r="G134" s="28"/>
      <c r="H134" s="97"/>
      <c r="I134" s="255"/>
      <c r="J134" s="255"/>
      <c r="K134" s="255"/>
      <c r="L134" s="255"/>
      <c r="M134" s="255"/>
      <c r="N134" s="255"/>
      <c r="O134" s="255"/>
      <c r="P134" s="255"/>
    </row>
    <row r="135" spans="1:16">
      <c r="A135" s="29"/>
      <c r="B135" s="30"/>
      <c r="C135" s="28"/>
      <c r="D135" s="97"/>
      <c r="E135" s="98"/>
      <c r="F135" s="99"/>
      <c r="G135" s="28"/>
      <c r="H135" s="97"/>
      <c r="I135" s="255"/>
      <c r="J135" s="255"/>
      <c r="K135" s="255"/>
      <c r="L135" s="255"/>
      <c r="M135" s="255"/>
      <c r="N135" s="255"/>
      <c r="O135" s="255"/>
      <c r="P135" s="255"/>
    </row>
    <row r="136" spans="1:16">
      <c r="A136" s="29"/>
      <c r="B136" s="30"/>
      <c r="C136" s="28"/>
      <c r="D136" s="97"/>
      <c r="E136" s="98"/>
      <c r="F136" s="99"/>
      <c r="G136" s="28"/>
      <c r="H136" s="97"/>
      <c r="I136" s="255"/>
      <c r="J136" s="255"/>
      <c r="K136" s="255"/>
      <c r="L136" s="255"/>
      <c r="M136" s="255"/>
      <c r="N136" s="255"/>
      <c r="O136" s="255"/>
      <c r="P136" s="255"/>
    </row>
    <row r="137" spans="1:16">
      <c r="A137" s="29"/>
      <c r="B137" s="30"/>
      <c r="C137" s="28"/>
      <c r="D137" s="97"/>
      <c r="E137" s="98"/>
      <c r="F137" s="99"/>
      <c r="G137" s="28"/>
      <c r="H137" s="97"/>
      <c r="I137" s="255"/>
      <c r="J137" s="255"/>
      <c r="K137" s="255"/>
      <c r="L137" s="255"/>
      <c r="M137" s="255"/>
      <c r="N137" s="255"/>
      <c r="O137" s="255"/>
      <c r="P137" s="255"/>
    </row>
    <row r="138" spans="1:16">
      <c r="A138" s="29"/>
      <c r="B138" s="30"/>
      <c r="C138" s="28"/>
      <c r="D138" s="97"/>
      <c r="E138" s="98"/>
      <c r="F138" s="99"/>
      <c r="G138" s="28"/>
      <c r="H138" s="97"/>
      <c r="I138" s="255"/>
      <c r="J138" s="255"/>
      <c r="K138" s="255"/>
      <c r="L138" s="255"/>
      <c r="M138" s="255"/>
      <c r="N138" s="255"/>
      <c r="O138" s="255"/>
      <c r="P138" s="255"/>
    </row>
    <row r="139" spans="1:16" ht="16.5" thickBot="1">
      <c r="A139" s="75"/>
      <c r="B139" s="75"/>
      <c r="C139" s="75"/>
      <c r="D139" s="75"/>
      <c r="E139" s="75"/>
      <c r="F139" s="75"/>
      <c r="G139" s="75"/>
      <c r="H139" s="75"/>
      <c r="I139" s="255"/>
      <c r="J139" s="255"/>
      <c r="K139" s="255"/>
      <c r="L139" s="255"/>
      <c r="M139" s="255"/>
      <c r="N139" s="255"/>
      <c r="O139" s="255"/>
      <c r="P139" s="255"/>
    </row>
    <row r="140" spans="1:16" ht="16.5" thickBot="1">
      <c r="A140" s="257" t="s">
        <v>83</v>
      </c>
      <c r="B140" s="256"/>
      <c r="C140" s="76"/>
      <c r="D140" s="77">
        <f>COUNTIF(D120:D138,"Y")</f>
        <v>0</v>
      </c>
      <c r="E140" s="76"/>
      <c r="F140" s="77">
        <f>COUNTIF(F120:F138,"Y")</f>
        <v>0</v>
      </c>
      <c r="G140" s="76"/>
      <c r="H140" s="77">
        <f>COUNTIF(H120:H138,"Y")</f>
        <v>0</v>
      </c>
      <c r="I140" s="255"/>
      <c r="J140" s="255"/>
      <c r="K140" s="255"/>
      <c r="L140" s="255"/>
      <c r="M140" s="255"/>
      <c r="N140" s="255"/>
      <c r="O140" s="255"/>
      <c r="P140" s="255"/>
    </row>
    <row r="141" spans="1:16" ht="16.5" thickBot="1">
      <c r="A141" s="286" t="s">
        <v>84</v>
      </c>
      <c r="B141" s="280"/>
      <c r="C141" s="60"/>
      <c r="D141" s="62">
        <f>(D140/11)*100</f>
        <v>0</v>
      </c>
      <c r="E141" s="60"/>
      <c r="F141" s="62">
        <f>(F140/11)*100</f>
        <v>0</v>
      </c>
      <c r="G141" s="60"/>
      <c r="H141" s="62">
        <f>(H140/11)*100</f>
        <v>0</v>
      </c>
      <c r="I141" s="255"/>
      <c r="J141" s="255"/>
      <c r="K141" s="255"/>
      <c r="L141" s="255"/>
      <c r="M141" s="255"/>
      <c r="N141" s="255"/>
      <c r="O141" s="255"/>
      <c r="P141" s="255"/>
    </row>
    <row r="142" spans="1:16" ht="16.5" thickBot="1">
      <c r="A142" s="270" t="s">
        <v>85</v>
      </c>
      <c r="B142" s="262"/>
      <c r="C142" s="31">
        <f>POCO_CTES!$C$33</f>
        <v>0</v>
      </c>
      <c r="D142" s="55">
        <f>C142*($D$141/100)</f>
        <v>0</v>
      </c>
      <c r="E142" s="31">
        <f>POCO_CTES!$C$34</f>
        <v>0</v>
      </c>
      <c r="F142" s="55">
        <f>E142*($F$141/100)</f>
        <v>0</v>
      </c>
      <c r="G142" s="31">
        <f>POCO_CTES!$C$35</f>
        <v>0</v>
      </c>
      <c r="H142" s="55">
        <f>G142*($H$141/100)</f>
        <v>0</v>
      </c>
      <c r="I142" s="255"/>
      <c r="J142" s="255"/>
      <c r="K142" s="255"/>
      <c r="L142" s="255"/>
      <c r="M142" s="255"/>
      <c r="N142" s="255"/>
      <c r="O142" s="255"/>
      <c r="P142" s="255"/>
    </row>
    <row r="143" spans="1:16" ht="16.5" thickBot="1">
      <c r="A143" s="271" t="s">
        <v>86</v>
      </c>
      <c r="B143" s="272"/>
      <c r="C143" s="29">
        <f>POCO_CTES!$D$33</f>
        <v>3</v>
      </c>
      <c r="D143" s="55">
        <f t="shared" ref="D143:D149" si="31">C143*($D$141/100)</f>
        <v>0</v>
      </c>
      <c r="E143" s="29">
        <f>POCO_CTES!$D$34</f>
        <v>3</v>
      </c>
      <c r="F143" s="55">
        <f t="shared" ref="F143:F149" si="32">E143*($F$141/100)</f>
        <v>0</v>
      </c>
      <c r="G143" s="29">
        <f>POCO_CTES!$D$35</f>
        <v>3</v>
      </c>
      <c r="H143" s="55">
        <f t="shared" ref="H143:H149" si="33">G143*($H$141/100)</f>
        <v>0</v>
      </c>
      <c r="I143" s="255"/>
      <c r="J143" s="255"/>
      <c r="K143" s="255"/>
      <c r="L143" s="255"/>
      <c r="M143" s="255"/>
      <c r="N143" s="255"/>
      <c r="O143" s="255"/>
      <c r="P143" s="255"/>
    </row>
    <row r="144" spans="1:16" ht="16.5" thickBot="1">
      <c r="A144" s="271" t="s">
        <v>87</v>
      </c>
      <c r="B144" s="272"/>
      <c r="C144" s="31">
        <f>POCO_CTES!$E$33</f>
        <v>3</v>
      </c>
      <c r="D144" s="55">
        <f t="shared" si="31"/>
        <v>0</v>
      </c>
      <c r="E144" s="31">
        <f>POCO_CTES!$E$34</f>
        <v>3</v>
      </c>
      <c r="F144" s="55">
        <f t="shared" si="32"/>
        <v>0</v>
      </c>
      <c r="G144" s="31">
        <f>POCO_CTES!$E$35</f>
        <v>3</v>
      </c>
      <c r="H144" s="55">
        <f t="shared" si="33"/>
        <v>0</v>
      </c>
      <c r="I144" s="255"/>
      <c r="J144" s="255"/>
      <c r="K144" s="255"/>
      <c r="L144" s="255"/>
      <c r="M144" s="255"/>
      <c r="N144" s="255"/>
      <c r="O144" s="255"/>
      <c r="P144" s="255"/>
    </row>
    <row r="145" spans="1:16" ht="16.5" thickBot="1">
      <c r="A145" s="271" t="s">
        <v>88</v>
      </c>
      <c r="B145" s="272"/>
      <c r="C145" s="29">
        <f>POCO_CTES!$F$33</f>
        <v>3</v>
      </c>
      <c r="D145" s="55">
        <f t="shared" si="31"/>
        <v>0</v>
      </c>
      <c r="E145" s="29">
        <f>POCO_CTES!$F$34</f>
        <v>0</v>
      </c>
      <c r="F145" s="55">
        <f t="shared" si="32"/>
        <v>0</v>
      </c>
      <c r="G145" s="29">
        <f>POCO_CTES!$F$35</f>
        <v>0</v>
      </c>
      <c r="H145" s="55">
        <f t="shared" si="33"/>
        <v>0</v>
      </c>
      <c r="I145" s="255"/>
      <c r="J145" s="255"/>
      <c r="K145" s="255"/>
      <c r="L145" s="255"/>
      <c r="M145" s="255"/>
      <c r="N145" s="255"/>
      <c r="O145" s="255"/>
      <c r="P145" s="255"/>
    </row>
    <row r="146" spans="1:16" ht="16.5" thickBot="1">
      <c r="A146" s="271" t="s">
        <v>89</v>
      </c>
      <c r="B146" s="272"/>
      <c r="C146" s="31">
        <f>POCO_CTES!$G33</f>
        <v>3</v>
      </c>
      <c r="D146" s="55">
        <f t="shared" si="31"/>
        <v>0</v>
      </c>
      <c r="E146" s="31">
        <f>POCO_CTES!$G34</f>
        <v>2</v>
      </c>
      <c r="F146" s="55">
        <f t="shared" si="32"/>
        <v>0</v>
      </c>
      <c r="G146" s="31">
        <f>POCO_CTES!$G35</f>
        <v>3</v>
      </c>
      <c r="H146" s="55">
        <f t="shared" si="33"/>
        <v>0</v>
      </c>
      <c r="I146" s="255"/>
      <c r="J146" s="255"/>
      <c r="K146" s="255"/>
      <c r="L146" s="255"/>
      <c r="M146" s="255"/>
      <c r="N146" s="255"/>
      <c r="O146" s="255"/>
      <c r="P146" s="255"/>
    </row>
    <row r="147" spans="1:16" ht="16.5" thickBot="1">
      <c r="A147" s="271" t="s">
        <v>90</v>
      </c>
      <c r="B147" s="272"/>
      <c r="C147" s="29">
        <f>POCO_CTES!$H$33</f>
        <v>0</v>
      </c>
      <c r="D147" s="55">
        <f t="shared" si="31"/>
        <v>0</v>
      </c>
      <c r="E147" s="29">
        <f>POCO_CTES!$H$34</f>
        <v>0</v>
      </c>
      <c r="F147" s="55">
        <f t="shared" si="32"/>
        <v>0</v>
      </c>
      <c r="G147" s="29">
        <f>POCO_CTES!$H$35</f>
        <v>0</v>
      </c>
      <c r="H147" s="55">
        <f t="shared" si="33"/>
        <v>0</v>
      </c>
      <c r="I147" s="255"/>
      <c r="J147" s="255"/>
      <c r="K147" s="255"/>
      <c r="L147" s="255"/>
      <c r="M147" s="255"/>
      <c r="N147" s="255"/>
      <c r="O147" s="255"/>
      <c r="P147" s="255"/>
    </row>
    <row r="148" spans="1:16" ht="16.5" thickBot="1">
      <c r="A148" s="275" t="s">
        <v>103</v>
      </c>
      <c r="B148" s="276"/>
      <c r="C148" s="31">
        <f>POCO_CTES!$I$33</f>
        <v>3</v>
      </c>
      <c r="D148" s="55">
        <f t="shared" si="31"/>
        <v>0</v>
      </c>
      <c r="E148" s="31">
        <f>POCO_CTES!$I$34</f>
        <v>0</v>
      </c>
      <c r="F148" s="55">
        <f t="shared" si="32"/>
        <v>0</v>
      </c>
      <c r="G148" s="31">
        <f>POCO_CTES!$I$35</f>
        <v>0</v>
      </c>
      <c r="H148" s="55">
        <f t="shared" si="33"/>
        <v>0</v>
      </c>
      <c r="I148" s="255"/>
      <c r="J148" s="255"/>
      <c r="K148" s="255"/>
      <c r="L148" s="255"/>
      <c r="M148" s="255"/>
      <c r="N148" s="255"/>
      <c r="O148" s="255"/>
      <c r="P148" s="255"/>
    </row>
    <row r="149" spans="1:16" ht="16.5" thickBot="1">
      <c r="A149" s="245" t="s">
        <v>104</v>
      </c>
      <c r="B149" s="246"/>
      <c r="C149" s="29">
        <f>POCO_CTES!$J$33</f>
        <v>3</v>
      </c>
      <c r="D149" s="55">
        <f t="shared" si="31"/>
        <v>0</v>
      </c>
      <c r="E149" s="29">
        <f>POCO_CTES!$J$34</f>
        <v>0</v>
      </c>
      <c r="F149" s="55">
        <f t="shared" si="32"/>
        <v>0</v>
      </c>
      <c r="G149" s="29">
        <f>POCO_CTES!$J$35</f>
        <v>0</v>
      </c>
      <c r="H149" s="55">
        <f t="shared" si="33"/>
        <v>0</v>
      </c>
      <c r="I149" s="255"/>
      <c r="J149" s="255"/>
      <c r="K149" s="255"/>
      <c r="L149" s="255"/>
      <c r="M149" s="255"/>
      <c r="N149" s="255"/>
      <c r="O149" s="255"/>
      <c r="P149" s="255"/>
    </row>
    <row r="150" spans="1:16">
      <c r="A150" s="261" t="s">
        <v>91</v>
      </c>
      <c r="B150" s="262"/>
      <c r="C150" s="71">
        <f>SUM(C120:C138)</f>
        <v>0</v>
      </c>
      <c r="D150" s="31"/>
      <c r="E150" s="68">
        <f>SUM(E120:E138)</f>
        <v>0</v>
      </c>
      <c r="F150" s="31"/>
      <c r="G150" s="68">
        <f>SUM(G120:G138)</f>
        <v>0</v>
      </c>
      <c r="H150" s="31"/>
      <c r="I150" s="255"/>
      <c r="J150" s="255"/>
      <c r="K150" s="255"/>
      <c r="L150" s="255"/>
      <c r="M150" s="255"/>
      <c r="N150" s="255"/>
      <c r="O150" s="255"/>
      <c r="P150" s="255"/>
    </row>
    <row r="151" spans="1:16" ht="16.5" thickBot="1">
      <c r="A151" s="263" t="s">
        <v>92</v>
      </c>
      <c r="B151" s="264"/>
      <c r="C151" s="69">
        <f>(C150/11)*100</f>
        <v>0</v>
      </c>
      <c r="D151" s="64"/>
      <c r="E151" s="69">
        <f>(E150/11)*100</f>
        <v>0</v>
      </c>
      <c r="F151" s="64"/>
      <c r="G151" s="69">
        <f>(G150/11)*100</f>
        <v>0</v>
      </c>
      <c r="H151" s="64"/>
      <c r="I151" s="256"/>
      <c r="J151" s="256"/>
      <c r="K151" s="256"/>
      <c r="L151" s="256"/>
      <c r="M151" s="256"/>
      <c r="N151" s="256"/>
      <c r="O151" s="256"/>
      <c r="P151" s="256"/>
    </row>
    <row r="152" spans="1:16" ht="15.75" customHeight="1"/>
    <row r="153" spans="1:16" ht="16.5" thickBot="1"/>
    <row r="154" spans="1:16" s="44" customFormat="1" ht="52.5" customHeight="1" thickBot="1">
      <c r="A154" s="265" t="s">
        <v>232</v>
      </c>
      <c r="B154" s="266"/>
      <c r="C154" s="266"/>
      <c r="D154" s="266"/>
      <c r="E154" s="266"/>
      <c r="F154" s="266"/>
      <c r="G154" s="266"/>
      <c r="H154" s="266"/>
      <c r="I154" s="266"/>
      <c r="J154" s="267"/>
    </row>
    <row r="155" spans="1:16" s="44" customFormat="1" ht="37.5" customHeight="1" thickBot="1">
      <c r="A155" s="157" t="s">
        <v>1</v>
      </c>
      <c r="B155" s="79" t="s">
        <v>2</v>
      </c>
      <c r="C155" s="79" t="s">
        <v>3</v>
      </c>
      <c r="D155" s="79" t="s">
        <v>4</v>
      </c>
      <c r="E155" s="79" t="s">
        <v>5</v>
      </c>
      <c r="F155" s="79" t="s">
        <v>6</v>
      </c>
      <c r="G155" s="79" t="s">
        <v>7</v>
      </c>
      <c r="H155" s="79" t="s">
        <v>8</v>
      </c>
      <c r="I155" s="79" t="s">
        <v>9</v>
      </c>
      <c r="J155" s="158" t="s">
        <v>10</v>
      </c>
    </row>
    <row r="156" spans="1:16" s="44" customFormat="1" ht="31.5">
      <c r="A156" s="268" t="s">
        <v>16</v>
      </c>
      <c r="B156" s="45" t="s">
        <v>24</v>
      </c>
      <c r="C156" s="46">
        <f>D34</f>
        <v>0</v>
      </c>
      <c r="D156" s="46">
        <f>D35</f>
        <v>3</v>
      </c>
      <c r="E156" s="46">
        <f>D36</f>
        <v>0</v>
      </c>
      <c r="F156" s="46">
        <f>D37</f>
        <v>2</v>
      </c>
      <c r="G156" s="46">
        <f>D38</f>
        <v>0</v>
      </c>
      <c r="H156" s="46">
        <f>D39</f>
        <v>0</v>
      </c>
      <c r="I156" s="46">
        <f>D40</f>
        <v>3</v>
      </c>
      <c r="J156" s="159">
        <f>D41</f>
        <v>2</v>
      </c>
    </row>
    <row r="157" spans="1:16" s="44" customFormat="1" ht="31.5">
      <c r="A157" s="259"/>
      <c r="B157" s="47" t="s">
        <v>25</v>
      </c>
      <c r="C157" s="48">
        <f>F34</f>
        <v>2.0625</v>
      </c>
      <c r="D157" s="48">
        <f>F35</f>
        <v>2.0625</v>
      </c>
      <c r="E157" s="48">
        <f>F36</f>
        <v>0</v>
      </c>
      <c r="F157" s="48">
        <f>F37</f>
        <v>0</v>
      </c>
      <c r="G157" s="48">
        <f>F38</f>
        <v>0</v>
      </c>
      <c r="H157" s="48">
        <f>F39</f>
        <v>0</v>
      </c>
      <c r="I157" s="48">
        <f>F40</f>
        <v>0</v>
      </c>
      <c r="J157" s="160">
        <f>F41</f>
        <v>2.0625</v>
      </c>
    </row>
    <row r="158" spans="1:16" s="44" customFormat="1" ht="31.5">
      <c r="A158" s="259"/>
      <c r="B158" s="47" t="s">
        <v>26</v>
      </c>
      <c r="C158" s="48">
        <f>H34</f>
        <v>2.625</v>
      </c>
      <c r="D158" s="48">
        <f>H35</f>
        <v>0</v>
      </c>
      <c r="E158" s="48">
        <f>H36</f>
        <v>2.625</v>
      </c>
      <c r="F158" s="48">
        <f>H37</f>
        <v>0</v>
      </c>
      <c r="G158" s="48">
        <f>H38</f>
        <v>1.75</v>
      </c>
      <c r="H158" s="48">
        <f>H39</f>
        <v>0</v>
      </c>
      <c r="I158" s="49">
        <f>H40</f>
        <v>0</v>
      </c>
      <c r="J158" s="161">
        <f>H41</f>
        <v>0</v>
      </c>
    </row>
    <row r="159" spans="1:16" s="44" customFormat="1">
      <c r="A159" s="259"/>
      <c r="B159" s="47" t="s">
        <v>27</v>
      </c>
      <c r="C159" s="48">
        <f>J34</f>
        <v>3</v>
      </c>
      <c r="D159" s="48">
        <f>J35</f>
        <v>3</v>
      </c>
      <c r="E159" s="48">
        <f>J36</f>
        <v>2</v>
      </c>
      <c r="F159" s="48">
        <f>J37</f>
        <v>3</v>
      </c>
      <c r="G159" s="48">
        <f>J38</f>
        <v>0</v>
      </c>
      <c r="H159" s="48">
        <f>J39</f>
        <v>2</v>
      </c>
      <c r="I159" s="48">
        <f>J40</f>
        <v>0</v>
      </c>
      <c r="J159" s="160">
        <f>J41</f>
        <v>0</v>
      </c>
    </row>
    <row r="160" spans="1:16" s="44" customFormat="1">
      <c r="A160" s="259"/>
      <c r="B160" s="47" t="s">
        <v>28</v>
      </c>
      <c r="C160" s="48">
        <f>L34</f>
        <v>0</v>
      </c>
      <c r="D160" s="48">
        <f>L35</f>
        <v>3</v>
      </c>
      <c r="E160" s="48">
        <f>L36</f>
        <v>0</v>
      </c>
      <c r="F160" s="48">
        <f>L37</f>
        <v>0</v>
      </c>
      <c r="G160" s="48">
        <f>L38</f>
        <v>3</v>
      </c>
      <c r="H160" s="48">
        <f>L39</f>
        <v>0</v>
      </c>
      <c r="I160" s="48">
        <f>L40</f>
        <v>0</v>
      </c>
      <c r="J160" s="160">
        <f>L41</f>
        <v>0</v>
      </c>
    </row>
    <row r="161" spans="1:10" s="44" customFormat="1">
      <c r="A161" s="259"/>
      <c r="B161" s="47" t="s">
        <v>29</v>
      </c>
      <c r="C161" s="48">
        <f>N34</f>
        <v>2.25</v>
      </c>
      <c r="D161" s="48">
        <f>N35</f>
        <v>2.25</v>
      </c>
      <c r="E161" s="49">
        <f>N36</f>
        <v>0</v>
      </c>
      <c r="F161" s="48">
        <f>N37</f>
        <v>0</v>
      </c>
      <c r="G161" s="48">
        <f>N38</f>
        <v>0</v>
      </c>
      <c r="H161" s="48">
        <f>N39</f>
        <v>0</v>
      </c>
      <c r="I161" s="48">
        <f>N40</f>
        <v>0</v>
      </c>
      <c r="J161" s="160">
        <f>N41</f>
        <v>0</v>
      </c>
    </row>
    <row r="162" spans="1:10" s="44" customFormat="1" ht="16.5" thickBot="1">
      <c r="A162" s="269"/>
      <c r="B162" s="50" t="s">
        <v>30</v>
      </c>
      <c r="C162" s="48">
        <f>P34</f>
        <v>3</v>
      </c>
      <c r="D162" s="48">
        <f>P35</f>
        <v>3</v>
      </c>
      <c r="E162" s="48">
        <f>P36</f>
        <v>3</v>
      </c>
      <c r="F162" s="48">
        <f>P37</f>
        <v>0</v>
      </c>
      <c r="G162" s="48">
        <f>P38</f>
        <v>0</v>
      </c>
      <c r="H162" s="48">
        <f>P39</f>
        <v>0</v>
      </c>
      <c r="I162" s="48">
        <f>P40</f>
        <v>0</v>
      </c>
      <c r="J162" s="160">
        <f>P41</f>
        <v>0</v>
      </c>
    </row>
    <row r="163" spans="1:10" s="44" customFormat="1" ht="31.5">
      <c r="A163" s="268" t="s">
        <v>17</v>
      </c>
      <c r="B163" s="45" t="s">
        <v>21</v>
      </c>
      <c r="C163" s="46">
        <f>D106</f>
        <v>0</v>
      </c>
      <c r="D163" s="46">
        <f>D107</f>
        <v>1</v>
      </c>
      <c r="E163" s="46">
        <f>D108</f>
        <v>3</v>
      </c>
      <c r="F163" s="46">
        <f>D109</f>
        <v>0</v>
      </c>
      <c r="G163" s="46">
        <f>D110</f>
        <v>2</v>
      </c>
      <c r="H163" s="46">
        <f>D111</f>
        <v>0</v>
      </c>
      <c r="I163" s="46">
        <f>D112</f>
        <v>3</v>
      </c>
      <c r="J163" s="159">
        <f>D113</f>
        <v>1</v>
      </c>
    </row>
    <row r="164" spans="1:10" s="44" customFormat="1" ht="31.5">
      <c r="A164" s="259"/>
      <c r="B164" s="47" t="s">
        <v>22</v>
      </c>
      <c r="C164" s="48">
        <f>F106</f>
        <v>3</v>
      </c>
      <c r="D164" s="48">
        <f>F107</f>
        <v>3</v>
      </c>
      <c r="E164" s="48">
        <f>F108</f>
        <v>0</v>
      </c>
      <c r="F164" s="48">
        <f>F109</f>
        <v>3</v>
      </c>
      <c r="G164" s="48">
        <f>F110</f>
        <v>0</v>
      </c>
      <c r="H164" s="48">
        <f>F111</f>
        <v>2</v>
      </c>
      <c r="I164" s="48">
        <f>F112</f>
        <v>2</v>
      </c>
      <c r="J164" s="160">
        <f>F113</f>
        <v>3</v>
      </c>
    </row>
    <row r="165" spans="1:10" s="44" customFormat="1" ht="31.5">
      <c r="A165" s="259"/>
      <c r="B165" s="47" t="s">
        <v>23</v>
      </c>
      <c r="C165" s="48">
        <f>H106</f>
        <v>3</v>
      </c>
      <c r="D165" s="48">
        <f>H107</f>
        <v>3</v>
      </c>
      <c r="E165" s="48">
        <f>H108</f>
        <v>1</v>
      </c>
      <c r="F165" s="48">
        <f>H109</f>
        <v>3</v>
      </c>
      <c r="G165" s="48">
        <f>H110</f>
        <v>2</v>
      </c>
      <c r="H165" s="48">
        <f>H111</f>
        <v>3</v>
      </c>
      <c r="I165" s="49">
        <f>H112</f>
        <v>0</v>
      </c>
      <c r="J165" s="161">
        <f>H113</f>
        <v>0</v>
      </c>
    </row>
    <row r="166" spans="1:10" s="44" customFormat="1" ht="31.5">
      <c r="A166" s="259"/>
      <c r="B166" s="47" t="s">
        <v>38</v>
      </c>
      <c r="C166" s="48">
        <f>J106</f>
        <v>0</v>
      </c>
      <c r="D166" s="48">
        <f>J107</f>
        <v>3</v>
      </c>
      <c r="E166" s="48">
        <f>J108</f>
        <v>2</v>
      </c>
      <c r="F166" s="48">
        <f>J109</f>
        <v>3</v>
      </c>
      <c r="G166" s="48">
        <f>J110</f>
        <v>2</v>
      </c>
      <c r="H166" s="48">
        <f>J111</f>
        <v>3</v>
      </c>
      <c r="I166" s="48">
        <f>J112</f>
        <v>2</v>
      </c>
      <c r="J166" s="160">
        <f>J113</f>
        <v>0</v>
      </c>
    </row>
    <row r="167" spans="1:10" s="44" customFormat="1" ht="31.5">
      <c r="A167" s="259"/>
      <c r="B167" s="47" t="s">
        <v>39</v>
      </c>
      <c r="C167" s="48">
        <f>L106</f>
        <v>0</v>
      </c>
      <c r="D167" s="48">
        <f>L107</f>
        <v>3</v>
      </c>
      <c r="E167" s="48">
        <f>L108</f>
        <v>0</v>
      </c>
      <c r="F167" s="48">
        <f>L109</f>
        <v>0</v>
      </c>
      <c r="G167" s="48">
        <f>L110</f>
        <v>3</v>
      </c>
      <c r="H167" s="48">
        <f>L111</f>
        <v>0</v>
      </c>
      <c r="I167" s="48">
        <f>L112</f>
        <v>3</v>
      </c>
      <c r="J167" s="160">
        <f>L113</f>
        <v>3</v>
      </c>
    </row>
    <row r="168" spans="1:10" s="44" customFormat="1">
      <c r="A168" s="259"/>
      <c r="B168" s="47" t="s">
        <v>31</v>
      </c>
      <c r="C168" s="48">
        <f>N106</f>
        <v>0</v>
      </c>
      <c r="D168" s="48">
        <f>N107</f>
        <v>3</v>
      </c>
      <c r="E168" s="49">
        <f>N108</f>
        <v>3</v>
      </c>
      <c r="F168" s="48">
        <f>N109</f>
        <v>0</v>
      </c>
      <c r="G168" s="48">
        <f>N110</f>
        <v>2</v>
      </c>
      <c r="H168" s="48">
        <f>N111</f>
        <v>0</v>
      </c>
      <c r="I168" s="48">
        <f>N112</f>
        <v>0</v>
      </c>
      <c r="J168" s="160">
        <f>N113</f>
        <v>0</v>
      </c>
    </row>
    <row r="169" spans="1:10" s="44" customFormat="1" ht="16.5" thickBot="1">
      <c r="A169" s="269"/>
      <c r="B169" s="50" t="s">
        <v>32</v>
      </c>
      <c r="C169" s="48">
        <f>P106</f>
        <v>0</v>
      </c>
      <c r="D169" s="48">
        <f>P107</f>
        <v>3</v>
      </c>
      <c r="E169" s="48">
        <f>P108</f>
        <v>3</v>
      </c>
      <c r="F169" s="48">
        <f>P109</f>
        <v>0</v>
      </c>
      <c r="G169" s="48">
        <f>P110</f>
        <v>3</v>
      </c>
      <c r="H169" s="48">
        <f>P111</f>
        <v>0</v>
      </c>
      <c r="I169" s="48">
        <f>P112</f>
        <v>0</v>
      </c>
      <c r="J169" s="160">
        <f>P113</f>
        <v>0</v>
      </c>
    </row>
    <row r="170" spans="1:10" s="44" customFormat="1" ht="31.5">
      <c r="A170" s="268" t="s">
        <v>18</v>
      </c>
      <c r="B170" s="45" t="s">
        <v>33</v>
      </c>
      <c r="C170" s="46">
        <f>D70</f>
        <v>0</v>
      </c>
      <c r="D170" s="46">
        <f>D71</f>
        <v>0</v>
      </c>
      <c r="E170" s="46">
        <f>D72</f>
        <v>0</v>
      </c>
      <c r="F170" s="46">
        <f>D73</f>
        <v>0</v>
      </c>
      <c r="G170" s="46">
        <f>D74</f>
        <v>0</v>
      </c>
      <c r="H170" s="46">
        <f>D75</f>
        <v>0</v>
      </c>
      <c r="I170" s="46">
        <f>D76</f>
        <v>0</v>
      </c>
      <c r="J170" s="159">
        <f>D77</f>
        <v>0</v>
      </c>
    </row>
    <row r="171" spans="1:10" s="44" customFormat="1" ht="31.5">
      <c r="A171" s="259"/>
      <c r="B171" s="47" t="s">
        <v>34</v>
      </c>
      <c r="C171" s="48">
        <f>F70</f>
        <v>0</v>
      </c>
      <c r="D171" s="48">
        <f>F71</f>
        <v>0</v>
      </c>
      <c r="E171" s="48">
        <f>F72</f>
        <v>0</v>
      </c>
      <c r="F171" s="48">
        <f>F73</f>
        <v>0</v>
      </c>
      <c r="G171" s="48">
        <f>F74</f>
        <v>0</v>
      </c>
      <c r="H171" s="48">
        <f>F75</f>
        <v>0</v>
      </c>
      <c r="I171" s="48">
        <f>F76</f>
        <v>0</v>
      </c>
      <c r="J171" s="160">
        <f>F77</f>
        <v>0</v>
      </c>
    </row>
    <row r="172" spans="1:10" s="44" customFormat="1">
      <c r="A172" s="259"/>
      <c r="B172" s="47" t="s">
        <v>35</v>
      </c>
      <c r="C172" s="48">
        <f>H70</f>
        <v>0</v>
      </c>
      <c r="D172" s="48">
        <f>H71</f>
        <v>0</v>
      </c>
      <c r="E172" s="48">
        <f>H72</f>
        <v>0</v>
      </c>
      <c r="F172" s="48">
        <f>H73</f>
        <v>0</v>
      </c>
      <c r="G172" s="48">
        <f>H74</f>
        <v>0</v>
      </c>
      <c r="H172" s="48">
        <f>H75</f>
        <v>0</v>
      </c>
      <c r="I172" s="49">
        <f>H76</f>
        <v>0</v>
      </c>
      <c r="J172" s="161">
        <f>H77</f>
        <v>0</v>
      </c>
    </row>
    <row r="173" spans="1:10" s="44" customFormat="1" ht="31.5">
      <c r="A173" s="259"/>
      <c r="B173" s="47" t="s">
        <v>40</v>
      </c>
      <c r="C173" s="48">
        <f>J70</f>
        <v>0</v>
      </c>
      <c r="D173" s="48">
        <f>J71</f>
        <v>0</v>
      </c>
      <c r="E173" s="48">
        <f>J72</f>
        <v>0</v>
      </c>
      <c r="F173" s="48">
        <f>J73</f>
        <v>0</v>
      </c>
      <c r="G173" s="48">
        <f>J74</f>
        <v>0</v>
      </c>
      <c r="H173" s="48">
        <f>J75</f>
        <v>0</v>
      </c>
      <c r="I173" s="48">
        <f>J76</f>
        <v>0</v>
      </c>
      <c r="J173" s="160">
        <f>J77</f>
        <v>0</v>
      </c>
    </row>
    <row r="174" spans="1:10" s="44" customFormat="1">
      <c r="A174" s="259"/>
      <c r="B174" s="47" t="s">
        <v>41</v>
      </c>
      <c r="C174" s="48">
        <f>L70</f>
        <v>0</v>
      </c>
      <c r="D174" s="48">
        <f>L71</f>
        <v>0</v>
      </c>
      <c r="E174" s="48">
        <f>L72</f>
        <v>0</v>
      </c>
      <c r="F174" s="48">
        <f>L73</f>
        <v>0</v>
      </c>
      <c r="G174" s="48">
        <f>L74</f>
        <v>0</v>
      </c>
      <c r="H174" s="48">
        <f>L75</f>
        <v>0</v>
      </c>
      <c r="I174" s="48">
        <f>L76</f>
        <v>0</v>
      </c>
      <c r="J174" s="160">
        <f>L77</f>
        <v>0</v>
      </c>
    </row>
    <row r="175" spans="1:10" s="44" customFormat="1">
      <c r="A175" s="259"/>
      <c r="B175" s="47" t="s">
        <v>36</v>
      </c>
      <c r="C175" s="48">
        <f>N70</f>
        <v>0</v>
      </c>
      <c r="D175" s="48">
        <f>N71</f>
        <v>0</v>
      </c>
      <c r="E175" s="49">
        <f>N72</f>
        <v>0</v>
      </c>
      <c r="F175" s="48">
        <f>N73</f>
        <v>0</v>
      </c>
      <c r="G175" s="48">
        <f>N74</f>
        <v>0</v>
      </c>
      <c r="H175" s="48">
        <f>N75</f>
        <v>0</v>
      </c>
      <c r="I175" s="48">
        <f>N76</f>
        <v>0</v>
      </c>
      <c r="J175" s="160">
        <f>N77</f>
        <v>0</v>
      </c>
    </row>
    <row r="176" spans="1:10" s="44" customFormat="1" ht="16.5" thickBot="1">
      <c r="A176" s="260"/>
      <c r="B176" s="51" t="s">
        <v>37</v>
      </c>
      <c r="C176" s="48">
        <f>P70</f>
        <v>0</v>
      </c>
      <c r="D176" s="48">
        <f>P71</f>
        <v>0</v>
      </c>
      <c r="E176" s="48">
        <f>P72</f>
        <v>0</v>
      </c>
      <c r="F176" s="48">
        <f>P73</f>
        <v>0</v>
      </c>
      <c r="G176" s="48">
        <f>P74</f>
        <v>0</v>
      </c>
      <c r="H176" s="48">
        <f>P75</f>
        <v>0</v>
      </c>
      <c r="I176" s="48">
        <f>P76</f>
        <v>0</v>
      </c>
      <c r="J176" s="160">
        <f>P77</f>
        <v>0</v>
      </c>
    </row>
    <row r="177" spans="1:10" s="44" customFormat="1">
      <c r="A177" s="258" t="s">
        <v>19</v>
      </c>
      <c r="B177" s="52" t="s">
        <v>42</v>
      </c>
      <c r="C177" s="46">
        <f>D142</f>
        <v>0</v>
      </c>
      <c r="D177" s="46">
        <f>D143</f>
        <v>0</v>
      </c>
      <c r="E177" s="46">
        <f>D144</f>
        <v>0</v>
      </c>
      <c r="F177" s="46">
        <f>D145</f>
        <v>0</v>
      </c>
      <c r="G177" s="46">
        <f>D146</f>
        <v>0</v>
      </c>
      <c r="H177" s="46">
        <f>D147</f>
        <v>0</v>
      </c>
      <c r="I177" s="46">
        <f>D148</f>
        <v>0</v>
      </c>
      <c r="J177" s="159">
        <f>D149</f>
        <v>0</v>
      </c>
    </row>
    <row r="178" spans="1:10" s="44" customFormat="1">
      <c r="A178" s="259"/>
      <c r="B178" s="47" t="s">
        <v>43</v>
      </c>
      <c r="C178" s="48">
        <f>F142</f>
        <v>0</v>
      </c>
      <c r="D178" s="48">
        <f>F143</f>
        <v>0</v>
      </c>
      <c r="E178" s="48">
        <f>F144</f>
        <v>0</v>
      </c>
      <c r="F178" s="48">
        <f>F145</f>
        <v>0</v>
      </c>
      <c r="G178" s="48">
        <f>F146</f>
        <v>0</v>
      </c>
      <c r="H178" s="48">
        <f>F147</f>
        <v>0</v>
      </c>
      <c r="I178" s="48">
        <f>F148</f>
        <v>0</v>
      </c>
      <c r="J178" s="160">
        <f>F149</f>
        <v>0</v>
      </c>
    </row>
    <row r="179" spans="1:10" s="44" customFormat="1" ht="16.5" thickBot="1">
      <c r="A179" s="260"/>
      <c r="B179" s="53" t="s">
        <v>44</v>
      </c>
      <c r="C179" s="48">
        <f>H142</f>
        <v>0</v>
      </c>
      <c r="D179" s="48">
        <f>H143</f>
        <v>0</v>
      </c>
      <c r="E179" s="48">
        <f>H144</f>
        <v>0</v>
      </c>
      <c r="F179" s="48">
        <f>H145</f>
        <v>0</v>
      </c>
      <c r="G179" s="48">
        <f>H146</f>
        <v>0</v>
      </c>
      <c r="H179" s="48">
        <f>H147</f>
        <v>0</v>
      </c>
      <c r="I179" s="49">
        <f>H148</f>
        <v>0</v>
      </c>
      <c r="J179" s="161">
        <f>H149</f>
        <v>0</v>
      </c>
    </row>
    <row r="180" spans="1:10" s="44" customFormat="1" ht="31.5" customHeight="1" thickBot="1">
      <c r="A180" s="34"/>
      <c r="B180" s="35"/>
      <c r="C180" s="81">
        <f>SUM(C156:C179)</f>
        <v>18.9375</v>
      </c>
      <c r="D180" s="81">
        <f t="shared" ref="D180:J180" si="34">SUM(D156:D179)</f>
        <v>35.3125</v>
      </c>
      <c r="E180" s="81">
        <f t="shared" si="34"/>
        <v>19.625</v>
      </c>
      <c r="F180" s="81">
        <f t="shared" si="34"/>
        <v>14</v>
      </c>
      <c r="G180" s="81">
        <f t="shared" si="34"/>
        <v>18.75</v>
      </c>
      <c r="H180" s="81">
        <f t="shared" si="34"/>
        <v>10</v>
      </c>
      <c r="I180" s="81">
        <f t="shared" si="34"/>
        <v>13</v>
      </c>
      <c r="J180" s="81">
        <f t="shared" si="34"/>
        <v>11.0625</v>
      </c>
    </row>
    <row r="181" spans="1:10">
      <c r="A181" s="105"/>
      <c r="B181" s="105" t="s">
        <v>97</v>
      </c>
      <c r="C181" s="80">
        <f>C180/7</f>
        <v>2.7053571428571428</v>
      </c>
      <c r="D181" s="80">
        <f>D180/13</f>
        <v>2.7163461538461537</v>
      </c>
      <c r="E181" s="80">
        <f>E180/8</f>
        <v>2.453125</v>
      </c>
      <c r="F181" s="80">
        <f>F180/5</f>
        <v>2.8</v>
      </c>
      <c r="G181" s="80">
        <f>G180/8</f>
        <v>2.34375</v>
      </c>
      <c r="H181" s="80">
        <f>H180/4</f>
        <v>2.5</v>
      </c>
      <c r="I181" s="80">
        <f>I180/5</f>
        <v>2.6</v>
      </c>
      <c r="J181" s="80">
        <f>J180/5</f>
        <v>2.2124999999999999</v>
      </c>
    </row>
    <row r="182" spans="1:10">
      <c r="A182" s="106"/>
      <c r="B182" s="106" t="s">
        <v>98</v>
      </c>
      <c r="C182" s="36">
        <f>POCO_CTES!C37</f>
        <v>3</v>
      </c>
      <c r="D182" s="36">
        <f>POCO_CTES!D37</f>
        <v>2.7391304347826089</v>
      </c>
      <c r="E182" s="36">
        <f>POCO_CTES!E37</f>
        <v>2.7222222222222223</v>
      </c>
      <c r="F182" s="36">
        <f>POCO_CTES!F37</f>
        <v>2.8888888888888888</v>
      </c>
      <c r="G182" s="36">
        <f>POCO_CTES!G37</f>
        <v>2.4375</v>
      </c>
      <c r="H182" s="36">
        <f>POCO_CTES!H37</f>
        <v>2.5714285714285716</v>
      </c>
      <c r="I182" s="36">
        <f>POCO_CTES!I37</f>
        <v>2.6</v>
      </c>
      <c r="J182" s="36">
        <f>POCO_CTES!J37</f>
        <v>2.3333333333333335</v>
      </c>
    </row>
    <row r="183" spans="1:10" ht="16.5" thickBot="1">
      <c r="A183" s="107"/>
      <c r="B183" s="107" t="s">
        <v>99</v>
      </c>
      <c r="C183" s="82">
        <f>C181/C182</f>
        <v>0.9017857142857143</v>
      </c>
      <c r="D183" s="82">
        <f t="shared" ref="D183:J183" si="35">D181/D182</f>
        <v>0.9916819291819291</v>
      </c>
      <c r="E183" s="82">
        <f t="shared" si="35"/>
        <v>0.90114795918367341</v>
      </c>
      <c r="F183" s="82">
        <f t="shared" si="35"/>
        <v>0.96923076923076923</v>
      </c>
      <c r="G183" s="82">
        <f t="shared" si="35"/>
        <v>0.96153846153846156</v>
      </c>
      <c r="H183" s="82">
        <f t="shared" si="35"/>
        <v>0.9722222222222221</v>
      </c>
      <c r="I183" s="82">
        <f t="shared" si="35"/>
        <v>1</v>
      </c>
      <c r="J183" s="82">
        <f t="shared" si="35"/>
        <v>0.94821428571428557</v>
      </c>
    </row>
    <row r="184" spans="1:10">
      <c r="A184" s="209"/>
      <c r="B184" s="141"/>
      <c r="C184" s="141"/>
      <c r="D184" s="141"/>
      <c r="E184" s="141"/>
      <c r="F184" s="141"/>
      <c r="G184" s="141"/>
      <c r="H184" s="141"/>
      <c r="I184" s="141"/>
      <c r="J184" s="210"/>
    </row>
    <row r="185" spans="1:10">
      <c r="A185" s="209"/>
      <c r="B185" s="141"/>
      <c r="C185" s="141"/>
      <c r="D185" s="141"/>
      <c r="E185" s="141"/>
      <c r="F185" s="141"/>
      <c r="G185" s="141"/>
      <c r="H185" s="141"/>
      <c r="I185" s="141"/>
      <c r="J185" s="210"/>
    </row>
    <row r="186" spans="1:10">
      <c r="A186" s="209"/>
      <c r="B186" s="141"/>
      <c r="C186" s="141"/>
      <c r="D186" s="141"/>
      <c r="E186" s="141"/>
      <c r="F186" s="141"/>
      <c r="G186" s="141"/>
      <c r="H186" s="141"/>
      <c r="I186" s="141"/>
      <c r="J186" s="210"/>
    </row>
    <row r="187" spans="1:10">
      <c r="A187" s="209"/>
      <c r="B187" s="141"/>
      <c r="C187" s="141"/>
      <c r="D187" s="141"/>
      <c r="E187" s="141"/>
      <c r="F187" s="141"/>
      <c r="G187" s="141"/>
      <c r="H187" s="141"/>
      <c r="I187" s="141"/>
      <c r="J187" s="210"/>
    </row>
    <row r="188" spans="1:10">
      <c r="A188" s="209"/>
      <c r="B188" s="141"/>
      <c r="C188" s="141"/>
      <c r="D188" s="141"/>
      <c r="E188" s="141"/>
      <c r="F188" s="141"/>
      <c r="G188" s="141"/>
      <c r="H188" s="141"/>
      <c r="I188" s="141"/>
      <c r="J188" s="210"/>
    </row>
    <row r="189" spans="1:10">
      <c r="A189" s="209"/>
      <c r="B189" s="141"/>
      <c r="C189" s="141"/>
      <c r="D189" s="141"/>
      <c r="E189" s="141"/>
      <c r="F189" s="141"/>
      <c r="G189" s="141"/>
      <c r="H189" s="141"/>
      <c r="I189" s="141"/>
      <c r="J189" s="210"/>
    </row>
    <row r="190" spans="1:10">
      <c r="A190" s="209"/>
      <c r="B190" s="141"/>
      <c r="C190" s="141"/>
      <c r="D190" s="141"/>
      <c r="E190" s="141"/>
      <c r="F190" s="141"/>
      <c r="G190" s="141"/>
      <c r="H190" s="141"/>
      <c r="I190" s="141"/>
      <c r="J190" s="210"/>
    </row>
    <row r="191" spans="1:10">
      <c r="A191" s="209"/>
      <c r="B191" s="141"/>
      <c r="C191" s="141"/>
      <c r="D191" s="141"/>
      <c r="E191" s="141"/>
      <c r="F191" s="141"/>
      <c r="G191" s="141"/>
      <c r="H191" s="141"/>
      <c r="I191" s="141"/>
      <c r="J191" s="210"/>
    </row>
    <row r="192" spans="1:10">
      <c r="A192" s="209"/>
      <c r="B192" s="141"/>
      <c r="C192" s="141"/>
      <c r="D192" s="141"/>
      <c r="E192" s="141"/>
      <c r="F192" s="141"/>
      <c r="G192" s="141"/>
      <c r="H192" s="141"/>
      <c r="I192" s="141"/>
      <c r="J192" s="210"/>
    </row>
    <row r="193" spans="1:10">
      <c r="A193" s="209"/>
      <c r="B193" s="141"/>
      <c r="C193" s="141"/>
      <c r="D193" s="141"/>
      <c r="E193" s="141"/>
      <c r="F193" s="141"/>
      <c r="G193" s="141"/>
      <c r="H193" s="141"/>
      <c r="I193" s="141"/>
      <c r="J193" s="210"/>
    </row>
    <row r="194" spans="1:10">
      <c r="A194" s="209"/>
      <c r="B194" s="141"/>
      <c r="C194" s="141"/>
      <c r="D194" s="141"/>
      <c r="E194" s="141"/>
      <c r="F194" s="141"/>
      <c r="G194" s="141"/>
      <c r="H194" s="141"/>
      <c r="I194" s="141"/>
      <c r="J194" s="210"/>
    </row>
    <row r="195" spans="1:10">
      <c r="A195" s="209"/>
      <c r="B195" s="141"/>
      <c r="C195" s="141"/>
      <c r="D195" s="141"/>
      <c r="E195" s="141"/>
      <c r="F195" s="141"/>
      <c r="G195" s="141"/>
      <c r="H195" s="141"/>
      <c r="I195" s="141"/>
      <c r="J195" s="210"/>
    </row>
    <row r="196" spans="1:10">
      <c r="A196" s="209"/>
      <c r="B196" s="141"/>
      <c r="C196" s="141"/>
      <c r="D196" s="141"/>
      <c r="E196" s="141"/>
      <c r="F196" s="141"/>
      <c r="G196" s="141"/>
      <c r="H196" s="141"/>
      <c r="I196" s="141"/>
      <c r="J196" s="210"/>
    </row>
    <row r="197" spans="1:10">
      <c r="A197" s="209"/>
      <c r="B197" s="141"/>
      <c r="C197" s="141"/>
      <c r="D197" s="141"/>
      <c r="E197" s="141"/>
      <c r="F197" s="141"/>
      <c r="G197" s="141"/>
      <c r="H197" s="141"/>
      <c r="I197" s="141"/>
      <c r="J197" s="210"/>
    </row>
    <row r="198" spans="1:10">
      <c r="A198" s="209"/>
      <c r="B198" s="141"/>
      <c r="C198" s="141"/>
      <c r="D198" s="141"/>
      <c r="E198" s="141"/>
      <c r="F198" s="141"/>
      <c r="G198" s="141"/>
      <c r="H198" s="141"/>
      <c r="I198" s="141"/>
      <c r="J198" s="210"/>
    </row>
    <row r="199" spans="1:10">
      <c r="A199" s="209"/>
      <c r="B199" s="141"/>
      <c r="C199" s="141"/>
      <c r="D199" s="141"/>
      <c r="E199" s="141"/>
      <c r="F199" s="141"/>
      <c r="G199" s="141"/>
      <c r="H199" s="141"/>
      <c r="I199" s="141"/>
      <c r="J199" s="210"/>
    </row>
    <row r="200" spans="1:10">
      <c r="A200" s="209"/>
      <c r="B200" s="141"/>
      <c r="C200" s="141"/>
      <c r="D200" s="141"/>
      <c r="E200" s="141"/>
      <c r="F200" s="141"/>
      <c r="G200" s="141"/>
      <c r="H200" s="141"/>
      <c r="I200" s="141"/>
      <c r="J200" s="210"/>
    </row>
    <row r="201" spans="1:10">
      <c r="A201" s="209"/>
      <c r="B201" s="141"/>
      <c r="C201" s="141"/>
      <c r="D201" s="141"/>
      <c r="E201" s="141"/>
      <c r="F201" s="141"/>
      <c r="G201" s="141"/>
      <c r="H201" s="141"/>
      <c r="I201" s="141"/>
      <c r="J201" s="210"/>
    </row>
    <row r="202" spans="1:10">
      <c r="A202" s="209"/>
      <c r="B202" s="141"/>
      <c r="C202" s="141"/>
      <c r="D202" s="141"/>
      <c r="E202" s="141"/>
      <c r="F202" s="141"/>
      <c r="G202" s="141"/>
      <c r="H202" s="141"/>
      <c r="I202" s="141"/>
      <c r="J202" s="210"/>
    </row>
    <row r="203" spans="1:10">
      <c r="A203" s="209"/>
      <c r="B203" s="141"/>
      <c r="C203" s="141"/>
      <c r="D203" s="141"/>
      <c r="E203" s="141"/>
      <c r="F203" s="141"/>
      <c r="G203" s="141"/>
      <c r="H203" s="141"/>
      <c r="I203" s="141"/>
      <c r="J203" s="210"/>
    </row>
    <row r="204" spans="1:10">
      <c r="A204" s="209"/>
      <c r="B204" s="141"/>
      <c r="C204" s="141"/>
      <c r="D204" s="141"/>
      <c r="E204" s="141"/>
      <c r="F204" s="141"/>
      <c r="G204" s="141"/>
      <c r="H204" s="141"/>
      <c r="I204" s="141"/>
      <c r="J204" s="210"/>
    </row>
    <row r="205" spans="1:10">
      <c r="A205" s="209"/>
      <c r="B205" s="141"/>
      <c r="C205" s="141"/>
      <c r="D205" s="141"/>
      <c r="E205" s="141"/>
      <c r="F205" s="141"/>
      <c r="G205" s="141"/>
      <c r="H205" s="141"/>
      <c r="I205" s="141"/>
      <c r="J205" s="210"/>
    </row>
    <row r="206" spans="1:10">
      <c r="A206" s="209"/>
      <c r="B206" s="141"/>
      <c r="C206" s="141"/>
      <c r="D206" s="141"/>
      <c r="E206" s="141"/>
      <c r="F206" s="141"/>
      <c r="G206" s="141"/>
      <c r="H206" s="141"/>
      <c r="I206" s="141"/>
      <c r="J206" s="210"/>
    </row>
    <row r="207" spans="1:10">
      <c r="A207" s="209"/>
      <c r="B207" s="141"/>
      <c r="C207" s="141"/>
      <c r="D207" s="141"/>
      <c r="E207" s="141"/>
      <c r="F207" s="141"/>
      <c r="G207" s="141"/>
      <c r="H207" s="141"/>
      <c r="I207" s="141"/>
      <c r="J207" s="210"/>
    </row>
    <row r="208" spans="1:10">
      <c r="A208" s="209"/>
      <c r="B208" s="141"/>
      <c r="C208" s="141"/>
      <c r="D208" s="141"/>
      <c r="E208" s="141"/>
      <c r="F208" s="141"/>
      <c r="G208" s="141"/>
      <c r="H208" s="141"/>
      <c r="I208" s="141"/>
      <c r="J208" s="210"/>
    </row>
    <row r="209" spans="1:10">
      <c r="A209" s="209"/>
      <c r="B209" s="141"/>
      <c r="C209" s="141"/>
      <c r="D209" s="141"/>
      <c r="E209" s="141"/>
      <c r="F209" s="141"/>
      <c r="G209" s="141"/>
      <c r="H209" s="141"/>
      <c r="I209" s="141"/>
      <c r="J209" s="210"/>
    </row>
    <row r="210" spans="1:10">
      <c r="A210" s="209"/>
      <c r="B210" s="141"/>
      <c r="C210" s="141"/>
      <c r="D210" s="141"/>
      <c r="E210" s="141"/>
      <c r="F210" s="141"/>
      <c r="G210" s="141"/>
      <c r="H210" s="141"/>
      <c r="I210" s="141"/>
      <c r="J210" s="210"/>
    </row>
    <row r="211" spans="1:10">
      <c r="A211" s="209"/>
      <c r="B211" s="141"/>
      <c r="C211" s="141"/>
      <c r="D211" s="141"/>
      <c r="E211" s="141"/>
      <c r="F211" s="141"/>
      <c r="G211" s="141"/>
      <c r="H211" s="141"/>
      <c r="I211" s="141"/>
      <c r="J211" s="210"/>
    </row>
    <row r="212" spans="1:10">
      <c r="A212" s="209"/>
      <c r="B212" s="141"/>
      <c r="C212" s="141"/>
      <c r="D212" s="141"/>
      <c r="E212" s="141"/>
      <c r="F212" s="141"/>
      <c r="G212" s="141"/>
      <c r="H212" s="141"/>
      <c r="I212" s="141"/>
      <c r="J212" s="210"/>
    </row>
    <row r="213" spans="1:10">
      <c r="A213" s="209"/>
      <c r="B213" s="141"/>
      <c r="C213" s="141"/>
      <c r="D213" s="141"/>
      <c r="E213" s="141"/>
      <c r="F213" s="141"/>
      <c r="G213" s="141"/>
      <c r="H213" s="141"/>
      <c r="I213" s="141"/>
      <c r="J213" s="210"/>
    </row>
    <row r="214" spans="1:10">
      <c r="A214" s="209"/>
      <c r="B214" s="141"/>
      <c r="C214" s="141"/>
      <c r="D214" s="141"/>
      <c r="E214" s="141"/>
      <c r="F214" s="141"/>
      <c r="G214" s="141"/>
      <c r="H214" s="141"/>
      <c r="I214" s="141"/>
      <c r="J214" s="210"/>
    </row>
    <row r="215" spans="1:10" ht="16.5" thickBot="1">
      <c r="A215" s="213"/>
      <c r="B215" s="214"/>
      <c r="C215" s="214"/>
      <c r="D215" s="214"/>
      <c r="E215" s="214"/>
      <c r="F215" s="214"/>
      <c r="G215" s="214"/>
      <c r="H215" s="214"/>
      <c r="I215" s="214"/>
      <c r="J215" s="215"/>
    </row>
  </sheetData>
  <mergeCells count="87">
    <mergeCell ref="A9:P9"/>
    <mergeCell ref="A10:P10"/>
    <mergeCell ref="C11:D11"/>
    <mergeCell ref="E11:F11"/>
    <mergeCell ref="G11:H11"/>
    <mergeCell ref="I11:J11"/>
    <mergeCell ref="K11:L11"/>
    <mergeCell ref="M11:N11"/>
    <mergeCell ref="O11:P11"/>
    <mergeCell ref="A43:B43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5:P45"/>
    <mergeCell ref="A46:P46"/>
    <mergeCell ref="C47:D47"/>
    <mergeCell ref="E47:F47"/>
    <mergeCell ref="G47:H47"/>
    <mergeCell ref="I47:J47"/>
    <mergeCell ref="K47:L47"/>
    <mergeCell ref="M47:N47"/>
    <mergeCell ref="O47:P47"/>
    <mergeCell ref="A79:B79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81:P81"/>
    <mergeCell ref="A82:P82"/>
    <mergeCell ref="C83:D83"/>
    <mergeCell ref="E83:F83"/>
    <mergeCell ref="G83:H83"/>
    <mergeCell ref="I83:J83"/>
    <mergeCell ref="K83:L83"/>
    <mergeCell ref="M83:N83"/>
    <mergeCell ref="O83:P83"/>
    <mergeCell ref="J3:N5"/>
    <mergeCell ref="A146:B146"/>
    <mergeCell ref="A147:B147"/>
    <mergeCell ref="A148:B148"/>
    <mergeCell ref="A115:B115"/>
    <mergeCell ref="A104:B104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77:A179"/>
    <mergeCell ref="A150:B150"/>
    <mergeCell ref="A151:B151"/>
    <mergeCell ref="A154:J154"/>
    <mergeCell ref="A156:A162"/>
    <mergeCell ref="A163:A169"/>
    <mergeCell ref="A170:A176"/>
    <mergeCell ref="A149:B149"/>
    <mergeCell ref="A117:P117"/>
    <mergeCell ref="A118:P118"/>
    <mergeCell ref="C119:D119"/>
    <mergeCell ref="E119:F119"/>
    <mergeCell ref="G119:H119"/>
    <mergeCell ref="I119:P151"/>
    <mergeCell ref="A140:B140"/>
    <mergeCell ref="A142:B142"/>
    <mergeCell ref="A143:B143"/>
    <mergeCell ref="A144:B144"/>
    <mergeCell ref="A145:B145"/>
    <mergeCell ref="A141:B141"/>
  </mergeCells>
  <conditionalFormatting sqref="A12 A14 A16 A18 A20 A22 A24 A26">
    <cfRule type="containsText" dxfId="106" priority="14" operator="containsText" text="KRINA">
      <formula>NOT(ISERROR(SEARCH(("KRINA"),(A12))))</formula>
    </cfRule>
  </conditionalFormatting>
  <conditionalFormatting sqref="A48 A50 A53 A55:A56 A58">
    <cfRule type="containsText" dxfId="105" priority="36" operator="containsText" text="KRINA">
      <formula>NOT(ISERROR(SEARCH(("KRINA"),(A48))))</formula>
    </cfRule>
  </conditionalFormatting>
  <conditionalFormatting sqref="A84 A86 A88 A90 A92 A94 A96 A98">
    <cfRule type="containsText" dxfId="104" priority="3" operator="containsText" text="KRINA">
      <formula>NOT(ISERROR(SEARCH(("KRINA"),(A84))))</formula>
    </cfRule>
  </conditionalFormatting>
  <conditionalFormatting sqref="A121 A123 A125 A127 A129">
    <cfRule type="containsText" dxfId="103" priority="21" operator="containsText" text="KRINA">
      <formula>NOT(ISERROR(SEARCH(("KRINA"),(A121))))</formula>
    </cfRule>
  </conditionalFormatting>
  <conditionalFormatting sqref="C120:H130">
    <cfRule type="cellIs" dxfId="102" priority="19" stopIfTrue="1" operator="lessThan">
      <formula>0.45</formula>
    </cfRule>
  </conditionalFormatting>
  <conditionalFormatting sqref="C156:J179">
    <cfRule type="cellIs" dxfId="101" priority="51" operator="equal">
      <formula>0</formula>
    </cfRule>
  </conditionalFormatting>
  <conditionalFormatting sqref="C12:P27">
    <cfRule type="cellIs" dxfId="100" priority="13" stopIfTrue="1" operator="lessThan">
      <formula>0.45</formula>
    </cfRule>
  </conditionalFormatting>
  <conditionalFormatting sqref="C48:P59">
    <cfRule type="cellIs" dxfId="99" priority="37" stopIfTrue="1" operator="lessThan">
      <formula>0.45</formula>
    </cfRule>
  </conditionalFormatting>
  <conditionalFormatting sqref="C84:P99">
    <cfRule type="cellIs" dxfId="98" priority="1" stopIfTrue="1" operator="lessThan">
      <formula>0.45</formula>
    </cfRule>
  </conditionalFormatting>
  <conditionalFormatting sqref="D13:D27">
    <cfRule type="cellIs" dxfId="97" priority="15" stopIfTrue="1" operator="lessThan">
      <formula>0.45</formula>
    </cfRule>
  </conditionalFormatting>
  <conditionalFormatting sqref="D32:D33">
    <cfRule type="cellIs" dxfId="96" priority="55" stopIfTrue="1" operator="lessThan">
      <formula>0.45</formula>
    </cfRule>
  </conditionalFormatting>
  <conditionalFormatting sqref="D68:D69">
    <cfRule type="cellIs" dxfId="95" priority="62" stopIfTrue="1" operator="lessThan">
      <formula>0.45</formula>
    </cfRule>
  </conditionalFormatting>
  <conditionalFormatting sqref="D140:D141">
    <cfRule type="cellIs" dxfId="94" priority="64" stopIfTrue="1" operator="lessThan">
      <formula>0.45</formula>
    </cfRule>
  </conditionalFormatting>
  <conditionalFormatting sqref="F32:F33">
    <cfRule type="cellIs" dxfId="93" priority="12" stopIfTrue="1" operator="lessThan">
      <formula>0.45</formula>
    </cfRule>
  </conditionalFormatting>
  <conditionalFormatting sqref="F68:F69">
    <cfRule type="cellIs" dxfId="92" priority="35" stopIfTrue="1" operator="lessThan">
      <formula>0.45</formula>
    </cfRule>
  </conditionalFormatting>
  <conditionalFormatting sqref="F140:F141">
    <cfRule type="cellIs" dxfId="91" priority="18" stopIfTrue="1" operator="lessThan">
      <formula>0.45</formula>
    </cfRule>
  </conditionalFormatting>
  <conditionalFormatting sqref="H32:H33">
    <cfRule type="cellIs" dxfId="90" priority="11" stopIfTrue="1" operator="lessThan">
      <formula>0.45</formula>
    </cfRule>
  </conditionalFormatting>
  <conditionalFormatting sqref="H68:H69">
    <cfRule type="cellIs" dxfId="89" priority="34" stopIfTrue="1" operator="lessThan">
      <formula>0.45</formula>
    </cfRule>
  </conditionalFormatting>
  <conditionalFormatting sqref="H140:H141">
    <cfRule type="cellIs" dxfId="88" priority="17" stopIfTrue="1" operator="lessThan">
      <formula>0.45</formula>
    </cfRule>
  </conditionalFormatting>
  <conditionalFormatting sqref="J32:J33">
    <cfRule type="cellIs" dxfId="87" priority="10" stopIfTrue="1" operator="lessThan">
      <formula>0.45</formula>
    </cfRule>
  </conditionalFormatting>
  <conditionalFormatting sqref="J68:J69">
    <cfRule type="cellIs" dxfId="86" priority="33" stopIfTrue="1" operator="lessThan">
      <formula>0.45</formula>
    </cfRule>
  </conditionalFormatting>
  <conditionalFormatting sqref="L32:L33">
    <cfRule type="cellIs" dxfId="85" priority="9" stopIfTrue="1" operator="lessThan">
      <formula>0.45</formula>
    </cfRule>
  </conditionalFormatting>
  <conditionalFormatting sqref="L68:L69">
    <cfRule type="cellIs" dxfId="84" priority="32" stopIfTrue="1" operator="lessThan">
      <formula>0.45</formula>
    </cfRule>
  </conditionalFormatting>
  <conditionalFormatting sqref="N32:N33">
    <cfRule type="cellIs" dxfId="83" priority="8" stopIfTrue="1" operator="lessThan">
      <formula>0.45</formula>
    </cfRule>
  </conditionalFormatting>
  <conditionalFormatting sqref="N68:N69">
    <cfRule type="cellIs" dxfId="82" priority="31" stopIfTrue="1" operator="lessThan">
      <formula>0.45</formula>
    </cfRule>
  </conditionalFormatting>
  <conditionalFormatting sqref="P32:P33">
    <cfRule type="cellIs" dxfId="81" priority="7" stopIfTrue="1" operator="lessThan">
      <formula>0.45</formula>
    </cfRule>
  </conditionalFormatting>
  <conditionalFormatting sqref="P68:P69">
    <cfRule type="cellIs" dxfId="80" priority="30" stopIfTrue="1" operator="lessThan">
      <formula>0.45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3" manualBreakCount="3">
    <brk id="43" max="16383" man="1"/>
    <brk id="115" max="16383" man="1"/>
    <brk id="151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659F8-E3C9-41DB-A46D-5AC6A372810A}">
  <sheetPr>
    <pageSetUpPr fitToPage="1"/>
  </sheetPr>
  <dimension ref="A1:Q215"/>
  <sheetViews>
    <sheetView topLeftCell="A171" zoomScale="66" zoomScaleNormal="66" workbookViewId="0">
      <selection activeCell="A154" sqref="A154:J215"/>
    </sheetView>
  </sheetViews>
  <sheetFormatPr defaultColWidth="12.5703125" defaultRowHeight="15.75"/>
  <cols>
    <col min="1" max="1" width="14.42578125" style="33" customWidth="1"/>
    <col min="2" max="2" width="37.140625" style="33" bestFit="1" customWidth="1"/>
    <col min="3" max="16" width="9.140625" style="33" customWidth="1"/>
    <col min="17" max="17" width="7.5703125" style="33" customWidth="1"/>
    <col min="18" max="16384" width="12.5703125" style="33"/>
  </cols>
  <sheetData>
    <row r="1" spans="1:16">
      <c r="A1" s="132"/>
      <c r="B1" s="133"/>
      <c r="C1" s="133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5"/>
    </row>
    <row r="2" spans="1:16" ht="26.25">
      <c r="A2" s="136"/>
      <c r="B2"/>
      <c r="C2" s="8" t="s">
        <v>221</v>
      </c>
      <c r="D2"/>
      <c r="E2"/>
      <c r="F2"/>
      <c r="G2"/>
      <c r="H2"/>
      <c r="I2"/>
      <c r="J2"/>
      <c r="K2"/>
      <c r="L2"/>
      <c r="M2"/>
      <c r="N2"/>
      <c r="O2"/>
      <c r="P2" s="139"/>
    </row>
    <row r="3" spans="1:16" ht="18.75">
      <c r="A3" s="137"/>
      <c r="B3"/>
      <c r="C3" s="9" t="s">
        <v>222</v>
      </c>
      <c r="D3"/>
      <c r="E3"/>
      <c r="F3"/>
      <c r="G3"/>
      <c r="H3"/>
      <c r="I3"/>
      <c r="J3" s="304" t="s">
        <v>228</v>
      </c>
      <c r="K3" s="305"/>
      <c r="L3" s="305"/>
      <c r="M3" s="305"/>
      <c r="N3" s="305"/>
      <c r="P3" s="142"/>
    </row>
    <row r="4" spans="1:16" ht="17.25">
      <c r="A4" s="137"/>
      <c r="B4"/>
      <c r="C4"/>
      <c r="D4" s="10"/>
      <c r="E4"/>
      <c r="F4"/>
      <c r="G4"/>
      <c r="H4"/>
      <c r="I4"/>
      <c r="J4" s="305"/>
      <c r="K4" s="305"/>
      <c r="L4" s="305"/>
      <c r="M4" s="305"/>
      <c r="N4" s="305"/>
      <c r="P4" s="142"/>
    </row>
    <row r="5" spans="1:16">
      <c r="A5" s="137"/>
      <c r="B5"/>
      <c r="C5" s="11" t="s">
        <v>223</v>
      </c>
      <c r="D5"/>
      <c r="E5"/>
      <c r="F5"/>
      <c r="G5"/>
      <c r="H5"/>
      <c r="I5"/>
      <c r="J5" s="305"/>
      <c r="K5" s="305"/>
      <c r="L5" s="305"/>
      <c r="M5" s="305"/>
      <c r="N5" s="305"/>
      <c r="P5" s="142"/>
    </row>
    <row r="6" spans="1:16" ht="18.75">
      <c r="A6" s="137"/>
      <c r="B6"/>
      <c r="C6" s="12" t="s">
        <v>224</v>
      </c>
      <c r="D6"/>
      <c r="E6"/>
      <c r="F6"/>
      <c r="G6"/>
      <c r="H6"/>
      <c r="I6"/>
      <c r="J6"/>
      <c r="K6"/>
      <c r="L6"/>
      <c r="M6"/>
      <c r="N6"/>
      <c r="O6"/>
      <c r="P6" s="139"/>
    </row>
    <row r="7" spans="1:16" ht="18.75">
      <c r="A7" s="137"/>
      <c r="B7"/>
      <c r="C7" s="12" t="s">
        <v>225</v>
      </c>
      <c r="D7"/>
      <c r="E7"/>
      <c r="F7"/>
      <c r="G7"/>
      <c r="H7"/>
      <c r="I7"/>
      <c r="J7"/>
      <c r="K7"/>
      <c r="L7"/>
      <c r="M7"/>
      <c r="N7"/>
      <c r="O7"/>
      <c r="P7" s="139"/>
    </row>
    <row r="8" spans="1:16" ht="16.5" thickBot="1">
      <c r="A8" s="146"/>
      <c r="B8" s="147"/>
      <c r="C8" s="147"/>
      <c r="D8" s="147"/>
      <c r="E8" s="147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9"/>
    </row>
    <row r="9" spans="1:16">
      <c r="A9" s="247" t="s">
        <v>48</v>
      </c>
      <c r="B9" s="247"/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247"/>
    </row>
    <row r="10" spans="1:16" ht="16.5" thickBot="1">
      <c r="A10" s="299">
        <v>44317</v>
      </c>
      <c r="B10" s="299"/>
      <c r="C10" s="299"/>
      <c r="D10" s="299"/>
      <c r="E10" s="299"/>
      <c r="F10" s="299"/>
      <c r="G10" s="299"/>
      <c r="H10" s="299"/>
      <c r="I10" s="299"/>
      <c r="J10" s="299"/>
      <c r="K10" s="299"/>
      <c r="L10" s="299"/>
      <c r="M10" s="299"/>
      <c r="N10" s="299"/>
      <c r="O10" s="299"/>
      <c r="P10" s="299"/>
    </row>
    <row r="11" spans="1:16" ht="88.5" customHeight="1" thickBot="1">
      <c r="A11" s="70" t="s">
        <v>49</v>
      </c>
      <c r="B11" s="70" t="s">
        <v>50</v>
      </c>
      <c r="C11" s="301" t="s">
        <v>100</v>
      </c>
      <c r="D11" s="302"/>
      <c r="E11" s="301" t="s">
        <v>147</v>
      </c>
      <c r="F11" s="302"/>
      <c r="G11" s="301" t="s">
        <v>101</v>
      </c>
      <c r="H11" s="302"/>
      <c r="I11" s="301" t="s">
        <v>102</v>
      </c>
      <c r="J11" s="302"/>
      <c r="K11" s="301" t="s">
        <v>148</v>
      </c>
      <c r="L11" s="302"/>
      <c r="M11" s="301" t="s">
        <v>149</v>
      </c>
      <c r="N11" s="302"/>
      <c r="O11" s="301" t="s">
        <v>150</v>
      </c>
      <c r="P11" s="302"/>
    </row>
    <row r="12" spans="1:16">
      <c r="A12" s="24" t="s">
        <v>105</v>
      </c>
      <c r="B12" s="25" t="s">
        <v>106</v>
      </c>
      <c r="C12" s="59">
        <v>0.63</v>
      </c>
      <c r="D12" s="59" t="str">
        <f t="shared" ref="D12:D31" si="0">IF(C12&gt;=55%,"Y","N")</f>
        <v>Y</v>
      </c>
      <c r="E12" s="59">
        <v>0.64</v>
      </c>
      <c r="F12" s="59" t="str">
        <f t="shared" ref="F12:F31" si="1">IF(E12&gt;=55%,"Y","N")</f>
        <v>Y</v>
      </c>
      <c r="G12" s="59">
        <v>0.73</v>
      </c>
      <c r="H12" s="59" t="str">
        <f t="shared" ref="H12:H31" si="2">IF(G12&gt;=55%,"Y","N")</f>
        <v>Y</v>
      </c>
      <c r="I12" s="59">
        <v>0.67</v>
      </c>
      <c r="J12" s="59" t="str">
        <f t="shared" ref="J12:J31" si="3">IF(I12&gt;=55%,"Y","N")</f>
        <v>Y</v>
      </c>
      <c r="K12" s="59">
        <v>0.66500000000000004</v>
      </c>
      <c r="L12" s="59" t="str">
        <f t="shared" ref="L12:L31" si="4">IF(K12&gt;=55%,"Y","N")</f>
        <v>Y</v>
      </c>
      <c r="M12" s="59">
        <v>0.72499999999999998</v>
      </c>
      <c r="N12" s="59" t="str">
        <f t="shared" ref="N12:N31" si="5">IF(M12&gt;=55%,"Y","N")</f>
        <v>Y</v>
      </c>
      <c r="O12" s="66">
        <v>0.72</v>
      </c>
      <c r="P12" s="59" t="str">
        <f t="shared" ref="P12:P31" si="6">IF(O12&gt;=55%,"Y","N")</f>
        <v>Y</v>
      </c>
    </row>
    <row r="13" spans="1:16">
      <c r="A13" s="29" t="s">
        <v>107</v>
      </c>
      <c r="B13" s="30" t="s">
        <v>108</v>
      </c>
      <c r="C13" s="59">
        <v>0.75</v>
      </c>
      <c r="D13" s="59" t="str">
        <f t="shared" si="0"/>
        <v>Y</v>
      </c>
      <c r="E13" s="59">
        <v>0.64500000000000002</v>
      </c>
      <c r="F13" s="59" t="str">
        <f t="shared" si="1"/>
        <v>Y</v>
      </c>
      <c r="G13" s="59">
        <v>0.85</v>
      </c>
      <c r="H13" s="59" t="str">
        <f t="shared" si="2"/>
        <v>Y</v>
      </c>
      <c r="I13" s="59">
        <v>0.73</v>
      </c>
      <c r="J13" s="59" t="str">
        <f t="shared" si="3"/>
        <v>Y</v>
      </c>
      <c r="K13" s="59">
        <v>0.7</v>
      </c>
      <c r="L13" s="59" t="str">
        <f t="shared" si="4"/>
        <v>Y</v>
      </c>
      <c r="M13" s="59">
        <v>0.70499999999999996</v>
      </c>
      <c r="N13" s="59" t="str">
        <f t="shared" si="5"/>
        <v>Y</v>
      </c>
      <c r="O13" s="66">
        <v>0.76</v>
      </c>
      <c r="P13" s="59" t="str">
        <f t="shared" si="6"/>
        <v>Y</v>
      </c>
    </row>
    <row r="14" spans="1:16">
      <c r="A14" s="29" t="s">
        <v>109</v>
      </c>
      <c r="B14" s="30" t="s">
        <v>110</v>
      </c>
      <c r="C14" s="59">
        <v>0.72</v>
      </c>
      <c r="D14" s="59" t="str">
        <f t="shared" si="0"/>
        <v>Y</v>
      </c>
      <c r="E14" s="59">
        <v>0.72</v>
      </c>
      <c r="F14" s="59" t="str">
        <f t="shared" si="1"/>
        <v>Y</v>
      </c>
      <c r="G14" s="59">
        <v>0.82</v>
      </c>
      <c r="H14" s="59" t="str">
        <f t="shared" si="2"/>
        <v>Y</v>
      </c>
      <c r="I14" s="59">
        <v>0.67</v>
      </c>
      <c r="J14" s="59" t="str">
        <f t="shared" si="3"/>
        <v>Y</v>
      </c>
      <c r="K14" s="59">
        <v>0.7</v>
      </c>
      <c r="L14" s="59" t="str">
        <f t="shared" si="4"/>
        <v>Y</v>
      </c>
      <c r="M14" s="59">
        <v>0.72499999999999998</v>
      </c>
      <c r="N14" s="59" t="str">
        <f t="shared" si="5"/>
        <v>Y</v>
      </c>
      <c r="O14" s="66">
        <v>0.81</v>
      </c>
      <c r="P14" s="59" t="str">
        <f t="shared" si="6"/>
        <v>Y</v>
      </c>
    </row>
    <row r="15" spans="1:16">
      <c r="A15" s="29" t="s">
        <v>111</v>
      </c>
      <c r="B15" s="30" t="s">
        <v>112</v>
      </c>
      <c r="C15" s="59">
        <v>0.72</v>
      </c>
      <c r="D15" s="59" t="str">
        <f t="shared" si="0"/>
        <v>Y</v>
      </c>
      <c r="E15" s="59">
        <v>0.61</v>
      </c>
      <c r="F15" s="59" t="str">
        <f t="shared" si="1"/>
        <v>Y</v>
      </c>
      <c r="G15" s="59">
        <v>0.69</v>
      </c>
      <c r="H15" s="59" t="str">
        <f t="shared" si="2"/>
        <v>Y</v>
      </c>
      <c r="I15" s="59">
        <v>0.73</v>
      </c>
      <c r="J15" s="59" t="str">
        <f t="shared" si="3"/>
        <v>Y</v>
      </c>
      <c r="K15" s="59">
        <v>0.67</v>
      </c>
      <c r="L15" s="59" t="str">
        <f t="shared" si="4"/>
        <v>Y</v>
      </c>
      <c r="M15" s="59">
        <v>0.70499999999999996</v>
      </c>
      <c r="N15" s="59" t="str">
        <f t="shared" si="5"/>
        <v>Y</v>
      </c>
      <c r="O15" s="66">
        <v>0.66</v>
      </c>
      <c r="P15" s="59" t="str">
        <f t="shared" si="6"/>
        <v>Y</v>
      </c>
    </row>
    <row r="16" spans="1:16">
      <c r="A16" s="29" t="s">
        <v>113</v>
      </c>
      <c r="B16" s="30" t="s">
        <v>114</v>
      </c>
      <c r="C16" s="59">
        <v>0.73</v>
      </c>
      <c r="D16" s="59" t="str">
        <f t="shared" si="0"/>
        <v>Y</v>
      </c>
      <c r="E16" s="59">
        <v>0.67</v>
      </c>
      <c r="F16" s="59" t="str">
        <f t="shared" si="1"/>
        <v>Y</v>
      </c>
      <c r="G16" s="59">
        <v>0.72</v>
      </c>
      <c r="H16" s="59" t="str">
        <f t="shared" si="2"/>
        <v>Y</v>
      </c>
      <c r="I16" s="59">
        <v>0.75</v>
      </c>
      <c r="J16" s="59" t="str">
        <f t="shared" si="3"/>
        <v>Y</v>
      </c>
      <c r="K16" s="59">
        <v>0.72499999999999998</v>
      </c>
      <c r="L16" s="59" t="str">
        <f t="shared" si="4"/>
        <v>Y</v>
      </c>
      <c r="M16" s="59">
        <v>0.67500000000000004</v>
      </c>
      <c r="N16" s="59" t="str">
        <f t="shared" si="5"/>
        <v>Y</v>
      </c>
      <c r="O16" s="66">
        <v>0.65</v>
      </c>
      <c r="P16" s="59" t="str">
        <f t="shared" si="6"/>
        <v>Y</v>
      </c>
    </row>
    <row r="17" spans="1:16">
      <c r="A17" s="29" t="s">
        <v>115</v>
      </c>
      <c r="B17" s="30" t="s">
        <v>116</v>
      </c>
      <c r="C17" s="59">
        <v>0.63</v>
      </c>
      <c r="D17" s="59" t="str">
        <f t="shared" si="0"/>
        <v>Y</v>
      </c>
      <c r="E17" s="59">
        <v>0.66</v>
      </c>
      <c r="F17" s="59" t="str">
        <f t="shared" si="1"/>
        <v>Y</v>
      </c>
      <c r="G17" s="59">
        <v>0.77</v>
      </c>
      <c r="H17" s="59" t="str">
        <f t="shared" si="2"/>
        <v>Y</v>
      </c>
      <c r="I17" s="59">
        <v>0.71</v>
      </c>
      <c r="J17" s="59" t="str">
        <f t="shared" si="3"/>
        <v>Y</v>
      </c>
      <c r="K17" s="59">
        <v>0.68500000000000005</v>
      </c>
      <c r="L17" s="59" t="str">
        <f t="shared" si="4"/>
        <v>Y</v>
      </c>
      <c r="M17" s="59">
        <v>0.83</v>
      </c>
      <c r="N17" s="59" t="str">
        <f t="shared" si="5"/>
        <v>Y</v>
      </c>
      <c r="O17" s="66">
        <v>0.74</v>
      </c>
      <c r="P17" s="59" t="str">
        <f t="shared" si="6"/>
        <v>Y</v>
      </c>
    </row>
    <row r="18" spans="1:16">
      <c r="A18" s="29" t="s">
        <v>117</v>
      </c>
      <c r="B18" s="30" t="s">
        <v>118</v>
      </c>
      <c r="C18" s="59">
        <v>0.77</v>
      </c>
      <c r="D18" s="59" t="str">
        <f t="shared" si="0"/>
        <v>Y</v>
      </c>
      <c r="E18" s="59">
        <v>0.72</v>
      </c>
      <c r="F18" s="59" t="str">
        <f t="shared" si="1"/>
        <v>Y</v>
      </c>
      <c r="G18" s="59">
        <v>0.81</v>
      </c>
      <c r="H18" s="59" t="str">
        <f t="shared" si="2"/>
        <v>Y</v>
      </c>
      <c r="I18" s="59">
        <v>0.71</v>
      </c>
      <c r="J18" s="59" t="str">
        <f t="shared" si="3"/>
        <v>Y</v>
      </c>
      <c r="K18" s="59">
        <v>0.69</v>
      </c>
      <c r="L18" s="59" t="str">
        <f t="shared" si="4"/>
        <v>Y</v>
      </c>
      <c r="M18" s="59">
        <v>0.83</v>
      </c>
      <c r="N18" s="59" t="str">
        <f t="shared" si="5"/>
        <v>Y</v>
      </c>
      <c r="O18" s="66">
        <v>0.76</v>
      </c>
      <c r="P18" s="59" t="str">
        <f t="shared" si="6"/>
        <v>Y</v>
      </c>
    </row>
    <row r="19" spans="1:16">
      <c r="A19" s="29" t="s">
        <v>119</v>
      </c>
      <c r="B19" s="30" t="s">
        <v>120</v>
      </c>
      <c r="C19" s="59">
        <v>0.65</v>
      </c>
      <c r="D19" s="59" t="str">
        <f t="shared" si="0"/>
        <v>Y</v>
      </c>
      <c r="E19" s="59">
        <v>0.68</v>
      </c>
      <c r="F19" s="59" t="str">
        <f t="shared" si="1"/>
        <v>Y</v>
      </c>
      <c r="G19" s="59">
        <v>0.67</v>
      </c>
      <c r="H19" s="59" t="str">
        <f t="shared" si="2"/>
        <v>Y</v>
      </c>
      <c r="I19" s="59">
        <v>0.67</v>
      </c>
      <c r="J19" s="59" t="str">
        <f t="shared" si="3"/>
        <v>Y</v>
      </c>
      <c r="K19" s="59">
        <v>0.64500000000000002</v>
      </c>
      <c r="L19" s="59" t="str">
        <f t="shared" si="4"/>
        <v>Y</v>
      </c>
      <c r="M19" s="59">
        <v>0.69499999999999995</v>
      </c>
      <c r="N19" s="59" t="str">
        <f t="shared" si="5"/>
        <v>Y</v>
      </c>
      <c r="O19" s="66">
        <v>0.74</v>
      </c>
      <c r="P19" s="59" t="str">
        <f t="shared" si="6"/>
        <v>Y</v>
      </c>
    </row>
    <row r="20" spans="1:16">
      <c r="A20" s="29" t="s">
        <v>121</v>
      </c>
      <c r="B20" s="30" t="s">
        <v>122</v>
      </c>
      <c r="C20" s="59">
        <v>0.65</v>
      </c>
      <c r="D20" s="59" t="str">
        <f t="shared" si="0"/>
        <v>Y</v>
      </c>
      <c r="E20" s="59">
        <v>0.65</v>
      </c>
      <c r="F20" s="59" t="str">
        <f t="shared" si="1"/>
        <v>Y</v>
      </c>
      <c r="G20" s="59">
        <v>0.67</v>
      </c>
      <c r="H20" s="59" t="str">
        <f t="shared" si="2"/>
        <v>Y</v>
      </c>
      <c r="I20" s="59">
        <v>0.75</v>
      </c>
      <c r="J20" s="59" t="str">
        <f t="shared" si="3"/>
        <v>Y</v>
      </c>
      <c r="K20" s="59">
        <v>0.65500000000000003</v>
      </c>
      <c r="L20" s="59" t="str">
        <f t="shared" si="4"/>
        <v>Y</v>
      </c>
      <c r="M20" s="59">
        <v>0.67500000000000004</v>
      </c>
      <c r="N20" s="59" t="str">
        <f t="shared" si="5"/>
        <v>Y</v>
      </c>
      <c r="O20" s="66">
        <v>0.64</v>
      </c>
      <c r="P20" s="59" t="str">
        <f t="shared" si="6"/>
        <v>Y</v>
      </c>
    </row>
    <row r="21" spans="1:16">
      <c r="A21" s="29" t="s">
        <v>123</v>
      </c>
      <c r="B21" s="30" t="s">
        <v>124</v>
      </c>
      <c r="C21" s="59">
        <v>0.72</v>
      </c>
      <c r="D21" s="59" t="str">
        <f t="shared" si="0"/>
        <v>Y</v>
      </c>
      <c r="E21" s="59">
        <v>0.625</v>
      </c>
      <c r="F21" s="59" t="str">
        <f t="shared" si="1"/>
        <v>Y</v>
      </c>
      <c r="G21" s="59">
        <v>0.76</v>
      </c>
      <c r="H21" s="59" t="str">
        <f t="shared" si="2"/>
        <v>Y</v>
      </c>
      <c r="I21" s="59">
        <v>0.73</v>
      </c>
      <c r="J21" s="59" t="str">
        <f t="shared" si="3"/>
        <v>Y</v>
      </c>
      <c r="K21" s="59">
        <v>0.69</v>
      </c>
      <c r="L21" s="59" t="str">
        <f t="shared" si="4"/>
        <v>Y</v>
      </c>
      <c r="M21" s="59">
        <v>0.69499999999999995</v>
      </c>
      <c r="N21" s="59" t="str">
        <f t="shared" si="5"/>
        <v>Y</v>
      </c>
      <c r="O21" s="66">
        <v>0.63</v>
      </c>
      <c r="P21" s="59" t="str">
        <f t="shared" si="6"/>
        <v>Y</v>
      </c>
    </row>
    <row r="22" spans="1:16">
      <c r="A22" s="29" t="s">
        <v>125</v>
      </c>
      <c r="B22" s="30" t="s">
        <v>126</v>
      </c>
      <c r="C22" s="59">
        <v>0.71</v>
      </c>
      <c r="D22" s="59" t="str">
        <f t="shared" si="0"/>
        <v>Y</v>
      </c>
      <c r="E22" s="59">
        <v>0.69</v>
      </c>
      <c r="F22" s="59" t="str">
        <f t="shared" si="1"/>
        <v>Y</v>
      </c>
      <c r="G22" s="59">
        <v>0.88</v>
      </c>
      <c r="H22" s="59" t="str">
        <f t="shared" si="2"/>
        <v>Y</v>
      </c>
      <c r="I22" s="59">
        <v>0.71</v>
      </c>
      <c r="J22" s="59" t="str">
        <f t="shared" si="3"/>
        <v>Y</v>
      </c>
      <c r="K22" s="59">
        <v>0.7</v>
      </c>
      <c r="L22" s="59" t="str">
        <f t="shared" si="4"/>
        <v>Y</v>
      </c>
      <c r="M22" s="59">
        <v>0.83</v>
      </c>
      <c r="N22" s="59" t="str">
        <f t="shared" si="5"/>
        <v>Y</v>
      </c>
      <c r="O22" s="66">
        <v>0.62</v>
      </c>
      <c r="P22" s="59" t="str">
        <f t="shared" si="6"/>
        <v>Y</v>
      </c>
    </row>
    <row r="23" spans="1:16">
      <c r="A23" s="29" t="s">
        <v>127</v>
      </c>
      <c r="B23" s="30" t="s">
        <v>128</v>
      </c>
      <c r="C23" s="59">
        <v>0.65</v>
      </c>
      <c r="D23" s="59" t="str">
        <f t="shared" si="0"/>
        <v>Y</v>
      </c>
      <c r="E23" s="59">
        <v>0.6</v>
      </c>
      <c r="F23" s="59" t="str">
        <f t="shared" si="1"/>
        <v>Y</v>
      </c>
      <c r="G23" s="59">
        <v>0.57999999999999996</v>
      </c>
      <c r="H23" s="59" t="str">
        <f t="shared" si="2"/>
        <v>Y</v>
      </c>
      <c r="I23" s="59">
        <v>0.67</v>
      </c>
      <c r="J23" s="59" t="str">
        <f t="shared" si="3"/>
        <v>Y</v>
      </c>
      <c r="K23" s="59">
        <v>0.68</v>
      </c>
      <c r="L23" s="59" t="str">
        <f t="shared" si="4"/>
        <v>Y</v>
      </c>
      <c r="M23" s="59">
        <v>0.71499999999999997</v>
      </c>
      <c r="N23" s="59" t="str">
        <f t="shared" si="5"/>
        <v>Y</v>
      </c>
      <c r="O23" s="66">
        <v>0.61</v>
      </c>
      <c r="P23" s="59" t="str">
        <f t="shared" si="6"/>
        <v>Y</v>
      </c>
    </row>
    <row r="24" spans="1:16">
      <c r="A24" s="29" t="s">
        <v>129</v>
      </c>
      <c r="B24" s="30" t="s">
        <v>130</v>
      </c>
      <c r="C24" s="59">
        <v>0.76</v>
      </c>
      <c r="D24" s="59" t="str">
        <f t="shared" si="0"/>
        <v>Y</v>
      </c>
      <c r="E24" s="59">
        <v>0.64500000000000002</v>
      </c>
      <c r="F24" s="59" t="str">
        <f t="shared" si="1"/>
        <v>Y</v>
      </c>
      <c r="G24" s="59">
        <v>0.7</v>
      </c>
      <c r="H24" s="59" t="str">
        <f t="shared" si="2"/>
        <v>Y</v>
      </c>
      <c r="I24" s="59">
        <v>0.75</v>
      </c>
      <c r="J24" s="59" t="str">
        <f t="shared" si="3"/>
        <v>Y</v>
      </c>
      <c r="K24" s="59">
        <v>0.68500000000000005</v>
      </c>
      <c r="L24" s="59" t="str">
        <f t="shared" si="4"/>
        <v>Y</v>
      </c>
      <c r="M24" s="59">
        <v>0.67</v>
      </c>
      <c r="N24" s="59" t="str">
        <f t="shared" si="5"/>
        <v>Y</v>
      </c>
      <c r="O24" s="66">
        <v>0.61</v>
      </c>
      <c r="P24" s="59" t="str">
        <f t="shared" si="6"/>
        <v>Y</v>
      </c>
    </row>
    <row r="25" spans="1:16">
      <c r="A25" s="29" t="s">
        <v>131</v>
      </c>
      <c r="B25" s="30" t="s">
        <v>132</v>
      </c>
      <c r="C25" s="59">
        <v>0.72</v>
      </c>
      <c r="D25" s="59" t="str">
        <f t="shared" si="0"/>
        <v>Y</v>
      </c>
      <c r="E25" s="59">
        <v>0.72499999999999998</v>
      </c>
      <c r="F25" s="59" t="str">
        <f t="shared" si="1"/>
        <v>Y</v>
      </c>
      <c r="G25" s="59">
        <v>0.88</v>
      </c>
      <c r="H25" s="59" t="str">
        <f t="shared" si="2"/>
        <v>Y</v>
      </c>
      <c r="I25" s="59">
        <v>0.75</v>
      </c>
      <c r="J25" s="59" t="str">
        <f t="shared" si="3"/>
        <v>Y</v>
      </c>
      <c r="K25" s="59">
        <v>0.71499999999999997</v>
      </c>
      <c r="L25" s="59" t="str">
        <f t="shared" si="4"/>
        <v>Y</v>
      </c>
      <c r="M25" s="59">
        <v>0.67500000000000004</v>
      </c>
      <c r="N25" s="59" t="str">
        <f t="shared" si="5"/>
        <v>Y</v>
      </c>
      <c r="O25" s="66">
        <v>0.7</v>
      </c>
      <c r="P25" s="59" t="str">
        <f t="shared" si="6"/>
        <v>Y</v>
      </c>
    </row>
    <row r="26" spans="1:16">
      <c r="A26" s="29" t="s">
        <v>133</v>
      </c>
      <c r="B26" s="30" t="s">
        <v>134</v>
      </c>
      <c r="C26" s="59">
        <v>0.7</v>
      </c>
      <c r="D26" s="59" t="str">
        <f t="shared" si="0"/>
        <v>Y</v>
      </c>
      <c r="E26" s="59">
        <v>0.67500000000000004</v>
      </c>
      <c r="F26" s="59" t="str">
        <f t="shared" si="1"/>
        <v>Y</v>
      </c>
      <c r="G26" s="59">
        <v>0.81</v>
      </c>
      <c r="H26" s="59" t="str">
        <f t="shared" si="2"/>
        <v>Y</v>
      </c>
      <c r="I26" s="59">
        <v>0.67</v>
      </c>
      <c r="J26" s="59" t="str">
        <f t="shared" si="3"/>
        <v>Y</v>
      </c>
      <c r="K26" s="59">
        <v>0.71</v>
      </c>
      <c r="L26" s="59" t="str">
        <f t="shared" si="4"/>
        <v>Y</v>
      </c>
      <c r="M26" s="59">
        <v>0.72499999999999998</v>
      </c>
      <c r="N26" s="59" t="str">
        <f t="shared" si="5"/>
        <v>Y</v>
      </c>
      <c r="O26" s="66">
        <v>0.62</v>
      </c>
      <c r="P26" s="59" t="str">
        <f t="shared" si="6"/>
        <v>Y</v>
      </c>
    </row>
    <row r="27" spans="1:16">
      <c r="A27" s="29" t="s">
        <v>135</v>
      </c>
      <c r="B27" s="30" t="s">
        <v>136</v>
      </c>
      <c r="C27" s="59">
        <v>0.6</v>
      </c>
      <c r="D27" s="59" t="str">
        <f t="shared" si="0"/>
        <v>Y</v>
      </c>
      <c r="E27" s="59">
        <v>0.54</v>
      </c>
      <c r="F27" s="59" t="str">
        <f t="shared" si="1"/>
        <v>N</v>
      </c>
      <c r="G27" s="59">
        <v>0.66</v>
      </c>
      <c r="H27" s="59" t="str">
        <f t="shared" si="2"/>
        <v>Y</v>
      </c>
      <c r="I27" s="59">
        <v>0.73</v>
      </c>
      <c r="J27" s="59" t="str">
        <f t="shared" si="3"/>
        <v>Y</v>
      </c>
      <c r="K27" s="59">
        <v>0.63</v>
      </c>
      <c r="L27" s="59" t="str">
        <f t="shared" si="4"/>
        <v>Y</v>
      </c>
      <c r="M27" s="59">
        <v>0.70499999999999996</v>
      </c>
      <c r="N27" s="59" t="str">
        <f t="shared" si="5"/>
        <v>Y</v>
      </c>
      <c r="O27" s="66">
        <v>0.51</v>
      </c>
      <c r="P27" s="59" t="str">
        <f t="shared" si="6"/>
        <v>N</v>
      </c>
    </row>
    <row r="28" spans="1:16">
      <c r="A28" s="29" t="s">
        <v>137</v>
      </c>
      <c r="B28" s="30" t="s">
        <v>138</v>
      </c>
      <c r="C28" s="59">
        <v>0.77</v>
      </c>
      <c r="D28" s="59" t="str">
        <f t="shared" si="0"/>
        <v>Y</v>
      </c>
      <c r="E28" s="59">
        <v>0.59499999999999997</v>
      </c>
      <c r="F28" s="59" t="str">
        <f t="shared" si="1"/>
        <v>Y</v>
      </c>
      <c r="G28" s="59">
        <v>0.67</v>
      </c>
      <c r="H28" s="59" t="str">
        <f t="shared" si="2"/>
        <v>Y</v>
      </c>
      <c r="I28" s="59">
        <v>0.71</v>
      </c>
      <c r="J28" s="59" t="str">
        <f t="shared" si="3"/>
        <v>Y</v>
      </c>
      <c r="K28" s="59">
        <v>0.68</v>
      </c>
      <c r="L28" s="59" t="str">
        <f t="shared" si="4"/>
        <v>Y</v>
      </c>
      <c r="M28" s="59">
        <v>0.81</v>
      </c>
      <c r="N28" s="59" t="str">
        <f t="shared" si="5"/>
        <v>Y</v>
      </c>
      <c r="O28" s="66">
        <v>0.68</v>
      </c>
      <c r="P28" s="59" t="str">
        <f t="shared" si="6"/>
        <v>Y</v>
      </c>
    </row>
    <row r="29" spans="1:16" ht="15.75" customHeight="1">
      <c r="A29" s="29" t="s">
        <v>139</v>
      </c>
      <c r="B29" s="30" t="s">
        <v>140</v>
      </c>
      <c r="C29" s="59">
        <v>0.72</v>
      </c>
      <c r="D29" s="59" t="str">
        <f t="shared" si="0"/>
        <v>Y</v>
      </c>
      <c r="E29" s="59">
        <v>0.64500000000000002</v>
      </c>
      <c r="F29" s="59" t="str">
        <f t="shared" si="1"/>
        <v>Y</v>
      </c>
      <c r="G29" s="59">
        <v>0.72</v>
      </c>
      <c r="H29" s="59" t="str">
        <f t="shared" si="2"/>
        <v>Y</v>
      </c>
      <c r="I29" s="59">
        <v>0.73</v>
      </c>
      <c r="J29" s="59" t="str">
        <f t="shared" si="3"/>
        <v>Y</v>
      </c>
      <c r="K29" s="59">
        <v>0.7</v>
      </c>
      <c r="L29" s="59" t="str">
        <f t="shared" si="4"/>
        <v>Y</v>
      </c>
      <c r="M29" s="59">
        <v>0.69499999999999995</v>
      </c>
      <c r="N29" s="59" t="str">
        <f t="shared" si="5"/>
        <v>Y</v>
      </c>
      <c r="O29" s="66">
        <v>0.76</v>
      </c>
      <c r="P29" s="59" t="str">
        <f t="shared" si="6"/>
        <v>Y</v>
      </c>
    </row>
    <row r="30" spans="1:16" ht="15.75" customHeight="1">
      <c r="A30" s="29" t="s">
        <v>141</v>
      </c>
      <c r="B30" s="30" t="s">
        <v>142</v>
      </c>
      <c r="C30" s="59">
        <v>0.79</v>
      </c>
      <c r="D30" s="59" t="str">
        <f t="shared" si="0"/>
        <v>Y</v>
      </c>
      <c r="E30" s="59">
        <v>0.66</v>
      </c>
      <c r="F30" s="59" t="str">
        <f t="shared" si="1"/>
        <v>Y</v>
      </c>
      <c r="G30" s="59">
        <v>0.76</v>
      </c>
      <c r="H30" s="59" t="str">
        <f t="shared" si="2"/>
        <v>Y</v>
      </c>
      <c r="I30" s="59">
        <v>0.71</v>
      </c>
      <c r="J30" s="59" t="str">
        <f t="shared" si="3"/>
        <v>Y</v>
      </c>
      <c r="K30" s="59">
        <v>0.72499999999999998</v>
      </c>
      <c r="L30" s="59" t="str">
        <f t="shared" si="4"/>
        <v>Y</v>
      </c>
      <c r="M30" s="59">
        <v>0.84</v>
      </c>
      <c r="N30" s="59" t="str">
        <f t="shared" si="5"/>
        <v>Y</v>
      </c>
      <c r="O30" s="66">
        <v>0.68</v>
      </c>
      <c r="P30" s="59" t="str">
        <f t="shared" si="6"/>
        <v>Y</v>
      </c>
    </row>
    <row r="31" spans="1:16" ht="15.75" customHeight="1" thickBot="1">
      <c r="A31" s="29" t="s">
        <v>143</v>
      </c>
      <c r="B31" s="30" t="s">
        <v>144</v>
      </c>
      <c r="C31" s="59">
        <v>0.69</v>
      </c>
      <c r="D31" s="59" t="str">
        <f t="shared" si="0"/>
        <v>Y</v>
      </c>
      <c r="E31" s="59">
        <v>0.65500000000000003</v>
      </c>
      <c r="F31" s="59" t="str">
        <f t="shared" si="1"/>
        <v>Y</v>
      </c>
      <c r="G31" s="59">
        <v>0.62</v>
      </c>
      <c r="H31" s="59" t="str">
        <f t="shared" si="2"/>
        <v>Y</v>
      </c>
      <c r="I31" s="59">
        <v>0.75</v>
      </c>
      <c r="J31" s="59" t="str">
        <f t="shared" si="3"/>
        <v>Y</v>
      </c>
      <c r="K31" s="59">
        <v>0.70499999999999996</v>
      </c>
      <c r="L31" s="59" t="str">
        <f t="shared" si="4"/>
        <v>Y</v>
      </c>
      <c r="M31" s="59">
        <v>0.67</v>
      </c>
      <c r="N31" s="59" t="str">
        <f t="shared" si="5"/>
        <v>Y</v>
      </c>
      <c r="O31" s="66">
        <v>0.72</v>
      </c>
      <c r="P31" s="59" t="str">
        <f t="shared" si="6"/>
        <v>Y</v>
      </c>
    </row>
    <row r="32" spans="1:16" ht="36" customHeight="1" thickBot="1">
      <c r="A32" s="286" t="s">
        <v>83</v>
      </c>
      <c r="B32" s="280"/>
      <c r="C32" s="60"/>
      <c r="D32" s="61">
        <f>COUNTIF(D12:D31,"Y")</f>
        <v>20</v>
      </c>
      <c r="E32" s="60"/>
      <c r="F32" s="61">
        <f>COUNTIF(F12:F31,"Y")</f>
        <v>19</v>
      </c>
      <c r="G32" s="60"/>
      <c r="H32" s="61">
        <f>COUNTIF(H12:H31,"Y")</f>
        <v>20</v>
      </c>
      <c r="I32" s="60"/>
      <c r="J32" s="61">
        <f>COUNTIF(J12:J31,"Y")</f>
        <v>20</v>
      </c>
      <c r="K32" s="60"/>
      <c r="L32" s="61">
        <f>COUNTIF(L12:L31,"Y")</f>
        <v>20</v>
      </c>
      <c r="M32" s="60"/>
      <c r="N32" s="61">
        <f>COUNTIF(N12:N31,"Y")</f>
        <v>20</v>
      </c>
      <c r="O32" s="60"/>
      <c r="P32" s="61">
        <f>COUNTIF(P12:P31,"Y")</f>
        <v>19</v>
      </c>
    </row>
    <row r="33" spans="1:17" ht="33.75" customHeight="1" thickBot="1">
      <c r="A33" s="286" t="s">
        <v>84</v>
      </c>
      <c r="B33" s="280"/>
      <c r="C33" s="60"/>
      <c r="D33" s="62">
        <f>(D32/20)*100</f>
        <v>100</v>
      </c>
      <c r="E33" s="60"/>
      <c r="F33" s="62">
        <f>(F32/20)*100</f>
        <v>95</v>
      </c>
      <c r="G33" s="60"/>
      <c r="H33" s="62">
        <f>(H32/20)*100</f>
        <v>100</v>
      </c>
      <c r="I33" s="60"/>
      <c r="J33" s="62">
        <f>(J32/20)*100</f>
        <v>100</v>
      </c>
      <c r="K33" s="60"/>
      <c r="L33" s="62">
        <f>(L32/20)*100</f>
        <v>100</v>
      </c>
      <c r="M33" s="60"/>
      <c r="N33" s="62">
        <f>(N32/20)*100</f>
        <v>100</v>
      </c>
      <c r="O33" s="60"/>
      <c r="P33" s="62">
        <f>(P32/20)*100</f>
        <v>95</v>
      </c>
    </row>
    <row r="34" spans="1:17" ht="24.75" customHeight="1">
      <c r="A34" s="270" t="s">
        <v>85</v>
      </c>
      <c r="B34" s="262"/>
      <c r="C34" s="22">
        <f>POCO_CTES!$C$12</f>
        <v>0</v>
      </c>
      <c r="D34" s="67">
        <f>C34*($D$33/100)</f>
        <v>0</v>
      </c>
      <c r="E34" s="22">
        <f>POCO_CTES!$C$13</f>
        <v>3</v>
      </c>
      <c r="F34" s="67">
        <f>E34*($F$33/100)</f>
        <v>2.8499999999999996</v>
      </c>
      <c r="G34" s="22">
        <f>POCO_CTES!$C$14</f>
        <v>3</v>
      </c>
      <c r="H34" s="67">
        <f>G34*($H$33/100)</f>
        <v>3</v>
      </c>
      <c r="I34" s="22">
        <f>POCO_CTES!$C$15</f>
        <v>3</v>
      </c>
      <c r="J34" s="67">
        <f>I34*($J$33/100)</f>
        <v>3</v>
      </c>
      <c r="K34" s="22">
        <f>POCO_CTES!$C$16</f>
        <v>0</v>
      </c>
      <c r="L34" s="67">
        <f>K34*($L$33/100)</f>
        <v>0</v>
      </c>
      <c r="M34" s="22">
        <f>POCO_CTES!$C$17</f>
        <v>3</v>
      </c>
      <c r="N34" s="67">
        <f>M34*($N$33/100)</f>
        <v>3</v>
      </c>
      <c r="O34" s="22">
        <f>POCO_CTES!$C$18</f>
        <v>3</v>
      </c>
      <c r="P34" s="67">
        <f>O34*($P$33/100)</f>
        <v>2.8499999999999996</v>
      </c>
    </row>
    <row r="35" spans="1:17" ht="24.75" customHeight="1">
      <c r="A35" s="271" t="s">
        <v>86</v>
      </c>
      <c r="B35" s="272"/>
      <c r="C35" s="22">
        <f>POCO_CTES!$D$12</f>
        <v>3</v>
      </c>
      <c r="D35" s="67">
        <f t="shared" ref="D35:D41" si="7">C35*($D$33/100)</f>
        <v>3</v>
      </c>
      <c r="E35" s="22">
        <f>POCO_CTES!$D$13</f>
        <v>3</v>
      </c>
      <c r="F35" s="67">
        <f t="shared" ref="F35:F41" si="8">E35*($F$33/100)</f>
        <v>2.8499999999999996</v>
      </c>
      <c r="G35" s="22">
        <f>POCO_CTES!$D$14</f>
        <v>0</v>
      </c>
      <c r="H35" s="67">
        <f t="shared" ref="H35:H41" si="9">G35*($H$33/100)</f>
        <v>0</v>
      </c>
      <c r="I35" s="22">
        <f>POCO_CTES!$D$15</f>
        <v>3</v>
      </c>
      <c r="J35" s="67">
        <f t="shared" ref="J35:J41" si="10">I35*($J$33/100)</f>
        <v>3</v>
      </c>
      <c r="K35" s="22">
        <f>POCO_CTES!$D$16</f>
        <v>3</v>
      </c>
      <c r="L35" s="67">
        <f t="shared" ref="L35:L41" si="11">K35*($L$33/100)</f>
        <v>3</v>
      </c>
      <c r="M35" s="22">
        <f>POCO_CTES!$D$17</f>
        <v>3</v>
      </c>
      <c r="N35" s="67">
        <f t="shared" ref="N35:N41" si="12">M35*($N$33/100)</f>
        <v>3</v>
      </c>
      <c r="O35" s="22">
        <f>POCO_CTES!$D$18</f>
        <v>3</v>
      </c>
      <c r="P35" s="67">
        <f t="shared" ref="P35:P41" si="13">O35*($P$33/100)</f>
        <v>2.8499999999999996</v>
      </c>
    </row>
    <row r="36" spans="1:17" ht="24.75" customHeight="1">
      <c r="A36" s="271" t="s">
        <v>87</v>
      </c>
      <c r="B36" s="272"/>
      <c r="C36" s="22">
        <f>POCO_CTES!$E$12</f>
        <v>0</v>
      </c>
      <c r="D36" s="67">
        <f t="shared" si="7"/>
        <v>0</v>
      </c>
      <c r="E36" s="22">
        <f>POCO_CTES!$E$13</f>
        <v>0</v>
      </c>
      <c r="F36" s="67">
        <f t="shared" si="8"/>
        <v>0</v>
      </c>
      <c r="G36" s="22">
        <f>POCO_CTES!$E$14</f>
        <v>3</v>
      </c>
      <c r="H36" s="67">
        <f t="shared" si="9"/>
        <v>3</v>
      </c>
      <c r="I36" s="22">
        <f>POCO_CTES!$E$15</f>
        <v>2</v>
      </c>
      <c r="J36" s="67">
        <f t="shared" si="10"/>
        <v>2</v>
      </c>
      <c r="K36" s="22">
        <f>POCO_CTES!$E$16</f>
        <v>0</v>
      </c>
      <c r="L36" s="67">
        <f t="shared" si="11"/>
        <v>0</v>
      </c>
      <c r="M36" s="22">
        <f>POCO_CTES!$E$17</f>
        <v>0</v>
      </c>
      <c r="N36" s="67">
        <f t="shared" si="12"/>
        <v>0</v>
      </c>
      <c r="O36" s="22">
        <f>POCO_CTES!$E$18</f>
        <v>3</v>
      </c>
      <c r="P36" s="67">
        <f t="shared" si="13"/>
        <v>2.8499999999999996</v>
      </c>
    </row>
    <row r="37" spans="1:17" ht="24.75" customHeight="1">
      <c r="A37" s="271" t="s">
        <v>88</v>
      </c>
      <c r="B37" s="272"/>
      <c r="C37" s="22">
        <f>POCO_CTES!$F$12</f>
        <v>2</v>
      </c>
      <c r="D37" s="67">
        <f t="shared" si="7"/>
        <v>2</v>
      </c>
      <c r="E37" s="22">
        <f>POCO_CTES!$F$13</f>
        <v>0</v>
      </c>
      <c r="F37" s="67">
        <f t="shared" si="8"/>
        <v>0</v>
      </c>
      <c r="G37" s="22">
        <f>POCO_CTES!$F$14</f>
        <v>0</v>
      </c>
      <c r="H37" s="67">
        <f t="shared" si="9"/>
        <v>0</v>
      </c>
      <c r="I37" s="22">
        <f>POCO_CTES!$F$15</f>
        <v>3</v>
      </c>
      <c r="J37" s="67">
        <f t="shared" si="10"/>
        <v>3</v>
      </c>
      <c r="K37" s="22">
        <f>POCO_CTES!$F$16</f>
        <v>0</v>
      </c>
      <c r="L37" s="67">
        <f t="shared" si="11"/>
        <v>0</v>
      </c>
      <c r="M37" s="22">
        <f>POCO_CTES!$F$17</f>
        <v>0</v>
      </c>
      <c r="N37" s="67">
        <f t="shared" si="12"/>
        <v>0</v>
      </c>
      <c r="O37" s="22">
        <f>POCO_CTES!$F$18</f>
        <v>0</v>
      </c>
      <c r="P37" s="67">
        <f t="shared" si="13"/>
        <v>0</v>
      </c>
    </row>
    <row r="38" spans="1:17" ht="24.75" customHeight="1">
      <c r="A38" s="271" t="s">
        <v>89</v>
      </c>
      <c r="B38" s="272"/>
      <c r="C38" s="22">
        <f>POCO_CTES!$G$12</f>
        <v>0</v>
      </c>
      <c r="D38" s="67">
        <f t="shared" si="7"/>
        <v>0</v>
      </c>
      <c r="E38" s="22">
        <f>POCO_CTES!$G$13</f>
        <v>0</v>
      </c>
      <c r="F38" s="67">
        <f t="shared" si="8"/>
        <v>0</v>
      </c>
      <c r="G38" s="22">
        <f>POCO_CTES!$G$14</f>
        <v>2</v>
      </c>
      <c r="H38" s="67">
        <f t="shared" si="9"/>
        <v>2</v>
      </c>
      <c r="I38" s="22">
        <f>POCO_CTES!$G$15</f>
        <v>0</v>
      </c>
      <c r="J38" s="67">
        <f t="shared" si="10"/>
        <v>0</v>
      </c>
      <c r="K38" s="22">
        <f>POCO_CTES!$G$16</f>
        <v>3</v>
      </c>
      <c r="L38" s="67">
        <f t="shared" si="11"/>
        <v>3</v>
      </c>
      <c r="M38" s="22">
        <f>POCO_CTES!$G$17</f>
        <v>0</v>
      </c>
      <c r="N38" s="67">
        <f t="shared" si="12"/>
        <v>0</v>
      </c>
      <c r="O38" s="22">
        <f>POCO_CTES!$G$18</f>
        <v>0</v>
      </c>
      <c r="P38" s="67">
        <f t="shared" si="13"/>
        <v>0</v>
      </c>
    </row>
    <row r="39" spans="1:17" ht="24.75" customHeight="1">
      <c r="A39" s="306" t="s">
        <v>90</v>
      </c>
      <c r="B39" s="296"/>
      <c r="C39" s="22">
        <f>POCO_CTES!$H$12</f>
        <v>0</v>
      </c>
      <c r="D39" s="67">
        <f t="shared" si="7"/>
        <v>0</v>
      </c>
      <c r="E39" s="22">
        <f>POCO_CTES!$H$13</f>
        <v>0</v>
      </c>
      <c r="F39" s="67">
        <f t="shared" si="8"/>
        <v>0</v>
      </c>
      <c r="G39" s="22">
        <f>POCO_CTES!$H$14</f>
        <v>0</v>
      </c>
      <c r="H39" s="67">
        <f t="shared" si="9"/>
        <v>0</v>
      </c>
      <c r="I39" s="22">
        <f>POCO_CTES!$H$15</f>
        <v>2</v>
      </c>
      <c r="J39" s="67">
        <f t="shared" si="10"/>
        <v>2</v>
      </c>
      <c r="K39" s="22">
        <f>POCO_CTES!$H$16</f>
        <v>0</v>
      </c>
      <c r="L39" s="67">
        <f t="shared" si="11"/>
        <v>0</v>
      </c>
      <c r="M39" s="22">
        <f>POCO_CTES!$H$17</f>
        <v>0</v>
      </c>
      <c r="N39" s="67">
        <f t="shared" si="12"/>
        <v>0</v>
      </c>
      <c r="O39" s="22">
        <f>POCO_CTES!$H$18</f>
        <v>0</v>
      </c>
      <c r="P39" s="67">
        <f t="shared" si="13"/>
        <v>0</v>
      </c>
      <c r="Q39" s="33" t="s">
        <v>93</v>
      </c>
    </row>
    <row r="40" spans="1:17" s="40" customFormat="1" ht="24.75" customHeight="1">
      <c r="A40" s="275" t="s">
        <v>103</v>
      </c>
      <c r="B40" s="276"/>
      <c r="C40" s="22">
        <f>POCO_CTES!$I$12</f>
        <v>3</v>
      </c>
      <c r="D40" s="67">
        <f t="shared" si="7"/>
        <v>3</v>
      </c>
      <c r="E40" s="22">
        <f>POCO_CTES!$I$13</f>
        <v>0</v>
      </c>
      <c r="F40" s="67">
        <f t="shared" si="8"/>
        <v>0</v>
      </c>
      <c r="G40" s="22">
        <f>POCO_CTES!$I$14</f>
        <v>0</v>
      </c>
      <c r="H40" s="67">
        <f t="shared" si="9"/>
        <v>0</v>
      </c>
      <c r="I40" s="22">
        <f>POCO_CTES!$I$15</f>
        <v>0</v>
      </c>
      <c r="J40" s="67">
        <f t="shared" si="10"/>
        <v>0</v>
      </c>
      <c r="K40" s="22">
        <f>POCO_CTES!$I$16</f>
        <v>0</v>
      </c>
      <c r="L40" s="67">
        <f t="shared" si="11"/>
        <v>0</v>
      </c>
      <c r="M40" s="22">
        <f>POCO_CTES!$I$17</f>
        <v>0</v>
      </c>
      <c r="N40" s="67">
        <f t="shared" si="12"/>
        <v>0</v>
      </c>
      <c r="O40" s="22">
        <f>POCO_CTES!$I$18</f>
        <v>0</v>
      </c>
      <c r="P40" s="67">
        <f t="shared" si="13"/>
        <v>0</v>
      </c>
    </row>
    <row r="41" spans="1:17" s="40" customFormat="1" ht="24.75" customHeight="1" thickBot="1">
      <c r="A41" s="308" t="s">
        <v>104</v>
      </c>
      <c r="B41" s="298"/>
      <c r="C41" s="22">
        <f>POCO_CTES!$J$12</f>
        <v>2</v>
      </c>
      <c r="D41" s="67">
        <f t="shared" si="7"/>
        <v>2</v>
      </c>
      <c r="E41" s="22">
        <f>POCO_CTES!$J$13</f>
        <v>3</v>
      </c>
      <c r="F41" s="67">
        <f t="shared" si="8"/>
        <v>2.8499999999999996</v>
      </c>
      <c r="G41" s="22">
        <f>POCO_CTES!$J$14</f>
        <v>0</v>
      </c>
      <c r="H41" s="67">
        <f t="shared" si="9"/>
        <v>0</v>
      </c>
      <c r="I41" s="22">
        <f>POCO_CTES!$J$15</f>
        <v>0</v>
      </c>
      <c r="J41" s="67">
        <f t="shared" si="10"/>
        <v>0</v>
      </c>
      <c r="K41" s="22">
        <f>POCO_CTES!$J$16</f>
        <v>0</v>
      </c>
      <c r="L41" s="67">
        <f t="shared" si="11"/>
        <v>0</v>
      </c>
      <c r="M41" s="22">
        <f>POCO_CTES!$J$17</f>
        <v>0</v>
      </c>
      <c r="N41" s="67">
        <f t="shared" si="12"/>
        <v>0</v>
      </c>
      <c r="O41" s="22">
        <f>POCO_CTES!$J$18</f>
        <v>0</v>
      </c>
      <c r="P41" s="67">
        <f t="shared" si="13"/>
        <v>0</v>
      </c>
    </row>
    <row r="42" spans="1:17" ht="33.75" customHeight="1">
      <c r="A42" s="261" t="s">
        <v>91</v>
      </c>
      <c r="B42" s="262"/>
      <c r="C42" s="68">
        <f>SUM(C12:C31)</f>
        <v>14.08</v>
      </c>
      <c r="D42" s="31"/>
      <c r="E42" s="68">
        <f>SUM(E12:E31)</f>
        <v>13.05</v>
      </c>
      <c r="F42" s="31"/>
      <c r="G42" s="68">
        <f>SUM(G12:G31)</f>
        <v>14.770000000000001</v>
      </c>
      <c r="H42" s="31"/>
      <c r="I42" s="68">
        <f>SUM(I12:I31)</f>
        <v>14.3</v>
      </c>
      <c r="J42" s="31"/>
      <c r="K42" s="68">
        <f>SUM(K12:K31)</f>
        <v>13.755000000000001</v>
      </c>
      <c r="L42" s="31"/>
      <c r="M42" s="68">
        <f>SUM(M12:M31)</f>
        <v>14.595000000000001</v>
      </c>
      <c r="N42" s="31"/>
      <c r="O42" s="68">
        <f>SUM(O12:O31)</f>
        <v>13.619999999999997</v>
      </c>
      <c r="P42" s="31"/>
    </row>
    <row r="43" spans="1:17" ht="24.75" customHeight="1" thickBot="1">
      <c r="A43" s="263" t="s">
        <v>92</v>
      </c>
      <c r="B43" s="264"/>
      <c r="C43" s="64">
        <f>C42/20*100</f>
        <v>70.399999999999991</v>
      </c>
      <c r="D43" s="64"/>
      <c r="E43" s="64">
        <f>E42/20*100</f>
        <v>65.250000000000014</v>
      </c>
      <c r="F43" s="64"/>
      <c r="G43" s="64">
        <f>G42/20*100</f>
        <v>73.850000000000009</v>
      </c>
      <c r="H43" s="64"/>
      <c r="I43" s="69">
        <f>I42/20*100</f>
        <v>71.500000000000014</v>
      </c>
      <c r="J43" s="64"/>
      <c r="K43" s="64">
        <f>K42/20*100</f>
        <v>68.775000000000006</v>
      </c>
      <c r="L43" s="64"/>
      <c r="M43" s="64">
        <f>M42/20*100</f>
        <v>72.974999999999994</v>
      </c>
      <c r="N43" s="64"/>
      <c r="O43" s="64">
        <f>O42/20*100</f>
        <v>68.09999999999998</v>
      </c>
      <c r="P43" s="64"/>
      <c r="Q43" s="33" t="s">
        <v>93</v>
      </c>
    </row>
    <row r="44" spans="1:17" ht="24.75" customHeight="1" thickBot="1">
      <c r="A44" s="41"/>
      <c r="B44" s="41"/>
      <c r="C44" s="41"/>
      <c r="D44" s="41"/>
      <c r="E44" s="41"/>
      <c r="F44" s="41"/>
      <c r="G44" s="41"/>
      <c r="H44" s="41"/>
      <c r="I44" s="42"/>
      <c r="J44" s="41"/>
      <c r="K44" s="41"/>
      <c r="L44" s="41"/>
      <c r="M44" s="41"/>
      <c r="N44" s="41"/>
      <c r="O44" s="41"/>
      <c r="P44" s="41"/>
    </row>
    <row r="45" spans="1:17" ht="15.75" customHeight="1">
      <c r="A45" s="247" t="s">
        <v>94</v>
      </c>
      <c r="B45" s="247"/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7"/>
      <c r="O45" s="247"/>
      <c r="P45" s="247"/>
    </row>
    <row r="46" spans="1:17" ht="15.75" customHeight="1" thickBot="1">
      <c r="A46" s="299">
        <v>44166</v>
      </c>
      <c r="B46" s="250"/>
      <c r="C46" s="250"/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50"/>
    </row>
    <row r="47" spans="1:17" ht="106.5" customHeight="1" thickBot="1">
      <c r="A47" s="70" t="s">
        <v>49</v>
      </c>
      <c r="B47" s="70" t="s">
        <v>50</v>
      </c>
      <c r="C47" s="251" t="s">
        <v>162</v>
      </c>
      <c r="D47" s="252"/>
      <c r="E47" s="251" t="s">
        <v>163</v>
      </c>
      <c r="F47" s="252"/>
      <c r="G47" s="251" t="s">
        <v>145</v>
      </c>
      <c r="H47" s="252"/>
      <c r="I47" s="251" t="s">
        <v>158</v>
      </c>
      <c r="J47" s="252"/>
      <c r="K47" s="251" t="s">
        <v>159</v>
      </c>
      <c r="L47" s="252"/>
      <c r="M47" s="251" t="s">
        <v>160</v>
      </c>
      <c r="N47" s="252"/>
      <c r="O47" s="251" t="s">
        <v>161</v>
      </c>
      <c r="P47" s="252"/>
    </row>
    <row r="48" spans="1:17" ht="15.75" customHeight="1">
      <c r="A48" s="43" t="s">
        <v>51</v>
      </c>
      <c r="B48" s="43" t="s">
        <v>52</v>
      </c>
      <c r="C48" s="59">
        <v>0.69</v>
      </c>
      <c r="D48" s="59" t="str">
        <f t="shared" ref="D48:D62" si="14">IF(C48&gt;=55%,"Y","N")</f>
        <v>Y</v>
      </c>
      <c r="E48" s="59">
        <v>0.77</v>
      </c>
      <c r="F48" s="59" t="str">
        <f t="shared" ref="F48:F62" si="15">IF(E48&gt;=55%,"Y","N")</f>
        <v>Y</v>
      </c>
      <c r="G48" s="59">
        <v>0.57999999999999996</v>
      </c>
      <c r="H48" s="59" t="str">
        <f t="shared" ref="H48:H62" si="16">IF(G48&gt;=55%,"Y","N")</f>
        <v>Y</v>
      </c>
      <c r="I48" s="59">
        <v>0.63</v>
      </c>
      <c r="J48" s="59" t="str">
        <f t="shared" ref="J48:J62" si="17">IF(I48&gt;=55%,"Y","N")</f>
        <v>Y</v>
      </c>
      <c r="K48" s="59">
        <v>0.56999999999999995</v>
      </c>
      <c r="L48" s="59" t="str">
        <f>IF(K48&gt;=50%,"Y","N")</f>
        <v>Y</v>
      </c>
      <c r="M48" s="59">
        <v>0.62</v>
      </c>
      <c r="N48" s="59" t="str">
        <f t="shared" ref="N48:N62" si="18">IF(M48&gt;=55%,"Y","N")</f>
        <v>Y</v>
      </c>
      <c r="O48" s="59">
        <v>0.65</v>
      </c>
      <c r="P48" s="59" t="str">
        <f t="shared" ref="P48:P62" si="19">IF(O48&gt;=55%,"Y","N")</f>
        <v>Y</v>
      </c>
    </row>
    <row r="49" spans="1:16" ht="15.75" customHeight="1">
      <c r="A49" s="43" t="s">
        <v>53</v>
      </c>
      <c r="B49" s="43" t="s">
        <v>54</v>
      </c>
      <c r="C49" s="59">
        <v>0.68</v>
      </c>
      <c r="D49" s="59" t="str">
        <f t="shared" si="14"/>
        <v>Y</v>
      </c>
      <c r="E49" s="59">
        <v>0.73</v>
      </c>
      <c r="F49" s="59" t="str">
        <f t="shared" si="15"/>
        <v>Y</v>
      </c>
      <c r="G49" s="59">
        <v>0.68</v>
      </c>
      <c r="H49" s="59" t="str">
        <f t="shared" si="16"/>
        <v>Y</v>
      </c>
      <c r="I49" s="59">
        <v>0.74</v>
      </c>
      <c r="J49" s="59" t="str">
        <f t="shared" si="17"/>
        <v>Y</v>
      </c>
      <c r="K49" s="59">
        <v>0.62</v>
      </c>
      <c r="L49" s="59" t="str">
        <f t="shared" ref="L49:L62" si="20">IF(K49&gt;=55%,"Y","N")</f>
        <v>Y</v>
      </c>
      <c r="M49" s="59">
        <v>0.74</v>
      </c>
      <c r="N49" s="59" t="str">
        <f t="shared" si="18"/>
        <v>Y</v>
      </c>
      <c r="O49" s="59">
        <v>0.74</v>
      </c>
      <c r="P49" s="59" t="str">
        <f t="shared" si="19"/>
        <v>Y</v>
      </c>
    </row>
    <row r="50" spans="1:16" ht="15.75" customHeight="1">
      <c r="A50" s="43" t="s">
        <v>55</v>
      </c>
      <c r="B50" s="43" t="s">
        <v>56</v>
      </c>
      <c r="C50" s="59">
        <v>0.7</v>
      </c>
      <c r="D50" s="59" t="str">
        <f t="shared" si="14"/>
        <v>Y</v>
      </c>
      <c r="E50" s="59">
        <v>0.79</v>
      </c>
      <c r="F50" s="59" t="str">
        <f t="shared" si="15"/>
        <v>Y</v>
      </c>
      <c r="G50" s="59">
        <v>0.46</v>
      </c>
      <c r="H50" s="59" t="str">
        <f t="shared" si="16"/>
        <v>N</v>
      </c>
      <c r="I50" s="59">
        <v>0.63</v>
      </c>
      <c r="J50" s="59" t="str">
        <f t="shared" si="17"/>
        <v>Y</v>
      </c>
      <c r="K50" s="59">
        <v>0.55000000000000004</v>
      </c>
      <c r="L50" s="59" t="str">
        <f t="shared" si="20"/>
        <v>Y</v>
      </c>
      <c r="M50" s="59">
        <v>0.6</v>
      </c>
      <c r="N50" s="59" t="str">
        <f t="shared" si="18"/>
        <v>Y</v>
      </c>
      <c r="O50" s="59">
        <v>0.68</v>
      </c>
      <c r="P50" s="59" t="str">
        <f t="shared" si="19"/>
        <v>Y</v>
      </c>
    </row>
    <row r="51" spans="1:16" ht="15.75" customHeight="1">
      <c r="A51" s="43" t="s">
        <v>57</v>
      </c>
      <c r="B51" s="43" t="s">
        <v>58</v>
      </c>
      <c r="C51" s="59">
        <v>0.62</v>
      </c>
      <c r="D51" s="59" t="str">
        <f t="shared" si="14"/>
        <v>Y</v>
      </c>
      <c r="E51" s="59">
        <v>0.73</v>
      </c>
      <c r="F51" s="59" t="str">
        <f t="shared" si="15"/>
        <v>Y</v>
      </c>
      <c r="G51" s="59">
        <v>0.56999999999999995</v>
      </c>
      <c r="H51" s="59" t="str">
        <f t="shared" si="16"/>
        <v>Y</v>
      </c>
      <c r="I51" s="59">
        <v>0.71</v>
      </c>
      <c r="J51" s="59" t="str">
        <f t="shared" si="17"/>
        <v>Y</v>
      </c>
      <c r="K51" s="59">
        <v>0.6</v>
      </c>
      <c r="L51" s="59" t="str">
        <f t="shared" si="20"/>
        <v>Y</v>
      </c>
      <c r="M51" s="59">
        <v>0.77</v>
      </c>
      <c r="N51" s="59" t="str">
        <f t="shared" si="18"/>
        <v>Y</v>
      </c>
      <c r="O51" s="59">
        <v>0.76</v>
      </c>
      <c r="P51" s="59" t="str">
        <f t="shared" si="19"/>
        <v>Y</v>
      </c>
    </row>
    <row r="52" spans="1:16" ht="15.75" customHeight="1">
      <c r="A52" s="43" t="s">
        <v>59</v>
      </c>
      <c r="B52" s="43" t="s">
        <v>60</v>
      </c>
      <c r="C52" s="59">
        <v>0.74</v>
      </c>
      <c r="D52" s="59" t="str">
        <f t="shared" si="14"/>
        <v>Y</v>
      </c>
      <c r="E52" s="59">
        <v>0.73</v>
      </c>
      <c r="F52" s="59" t="str">
        <f t="shared" si="15"/>
        <v>Y</v>
      </c>
      <c r="G52" s="59">
        <v>0.54</v>
      </c>
      <c r="H52" s="59" t="str">
        <f t="shared" si="16"/>
        <v>N</v>
      </c>
      <c r="I52" s="59">
        <v>0.73</v>
      </c>
      <c r="J52" s="59" t="str">
        <f t="shared" si="17"/>
        <v>Y</v>
      </c>
      <c r="K52" s="59">
        <v>0.59</v>
      </c>
      <c r="L52" s="59" t="str">
        <f t="shared" si="20"/>
        <v>Y</v>
      </c>
      <c r="M52" s="59">
        <v>0.61</v>
      </c>
      <c r="N52" s="59" t="str">
        <f t="shared" si="18"/>
        <v>Y</v>
      </c>
      <c r="O52" s="59">
        <v>0.66</v>
      </c>
      <c r="P52" s="59" t="str">
        <f t="shared" si="19"/>
        <v>Y</v>
      </c>
    </row>
    <row r="53" spans="1:16" ht="15.75" customHeight="1">
      <c r="A53" s="43" t="s">
        <v>61</v>
      </c>
      <c r="B53" s="43" t="s">
        <v>62</v>
      </c>
      <c r="C53" s="59">
        <v>0.81</v>
      </c>
      <c r="D53" s="59" t="str">
        <f t="shared" si="14"/>
        <v>Y</v>
      </c>
      <c r="E53" s="59">
        <v>0.78</v>
      </c>
      <c r="F53" s="59" t="str">
        <f t="shared" si="15"/>
        <v>Y</v>
      </c>
      <c r="G53" s="59">
        <v>0.79</v>
      </c>
      <c r="H53" s="59" t="str">
        <f t="shared" si="16"/>
        <v>Y</v>
      </c>
      <c r="I53" s="59">
        <v>0.71</v>
      </c>
      <c r="J53" s="59" t="str">
        <f t="shared" si="17"/>
        <v>Y</v>
      </c>
      <c r="K53" s="59">
        <v>0.64</v>
      </c>
      <c r="L53" s="59" t="str">
        <f t="shared" si="20"/>
        <v>Y</v>
      </c>
      <c r="M53" s="59">
        <v>0.81</v>
      </c>
      <c r="N53" s="59" t="str">
        <f t="shared" si="18"/>
        <v>Y</v>
      </c>
      <c r="O53" s="59">
        <v>0.84</v>
      </c>
      <c r="P53" s="59" t="str">
        <f t="shared" si="19"/>
        <v>Y</v>
      </c>
    </row>
    <row r="54" spans="1:16" ht="15.75" customHeight="1">
      <c r="A54" s="43" t="s">
        <v>63</v>
      </c>
      <c r="B54" s="43" t="s">
        <v>64</v>
      </c>
      <c r="C54" s="59">
        <v>0.65</v>
      </c>
      <c r="D54" s="59" t="str">
        <f t="shared" si="14"/>
        <v>Y</v>
      </c>
      <c r="E54" s="59">
        <v>0.76</v>
      </c>
      <c r="F54" s="59" t="str">
        <f t="shared" si="15"/>
        <v>Y</v>
      </c>
      <c r="G54" s="59">
        <v>0.69</v>
      </c>
      <c r="H54" s="59" t="str">
        <f t="shared" si="16"/>
        <v>Y</v>
      </c>
      <c r="I54" s="59">
        <v>0.73</v>
      </c>
      <c r="J54" s="59" t="str">
        <f t="shared" si="17"/>
        <v>Y</v>
      </c>
      <c r="K54" s="59">
        <v>0.68</v>
      </c>
      <c r="L54" s="59" t="str">
        <f t="shared" si="20"/>
        <v>Y</v>
      </c>
      <c r="M54" s="59">
        <v>0.65</v>
      </c>
      <c r="N54" s="59" t="str">
        <f t="shared" si="18"/>
        <v>Y</v>
      </c>
      <c r="O54" s="59">
        <v>0.72</v>
      </c>
      <c r="P54" s="59" t="str">
        <f t="shared" si="19"/>
        <v>Y</v>
      </c>
    </row>
    <row r="55" spans="1:16" ht="15.75" customHeight="1">
      <c r="A55" s="43" t="s">
        <v>65</v>
      </c>
      <c r="B55" s="43" t="s">
        <v>66</v>
      </c>
      <c r="C55" s="59">
        <v>0.66</v>
      </c>
      <c r="D55" s="59" t="str">
        <f t="shared" si="14"/>
        <v>Y</v>
      </c>
      <c r="E55" s="59">
        <v>0.76</v>
      </c>
      <c r="F55" s="59" t="str">
        <f t="shared" si="15"/>
        <v>Y</v>
      </c>
      <c r="G55" s="59">
        <v>0.59</v>
      </c>
      <c r="H55" s="59" t="str">
        <f t="shared" si="16"/>
        <v>Y</v>
      </c>
      <c r="I55" s="59">
        <v>0.61</v>
      </c>
      <c r="J55" s="59" t="str">
        <f t="shared" si="17"/>
        <v>Y</v>
      </c>
      <c r="K55" s="59">
        <v>0.62</v>
      </c>
      <c r="L55" s="59" t="str">
        <f t="shared" si="20"/>
        <v>Y</v>
      </c>
      <c r="M55" s="59">
        <v>0.68</v>
      </c>
      <c r="N55" s="59" t="str">
        <f t="shared" si="18"/>
        <v>Y</v>
      </c>
      <c r="O55" s="59">
        <v>0.71</v>
      </c>
      <c r="P55" s="59" t="str">
        <f t="shared" si="19"/>
        <v>Y</v>
      </c>
    </row>
    <row r="56" spans="1:16" ht="15.75" customHeight="1">
      <c r="A56" s="43" t="s">
        <v>67</v>
      </c>
      <c r="B56" s="43" t="s">
        <v>68</v>
      </c>
      <c r="C56" s="59">
        <v>0.78</v>
      </c>
      <c r="D56" s="59" t="str">
        <f t="shared" si="14"/>
        <v>Y</v>
      </c>
      <c r="E56" s="59">
        <v>0.73</v>
      </c>
      <c r="F56" s="59" t="str">
        <f t="shared" si="15"/>
        <v>Y</v>
      </c>
      <c r="G56" s="59">
        <v>0.66</v>
      </c>
      <c r="H56" s="59" t="str">
        <f t="shared" si="16"/>
        <v>Y</v>
      </c>
      <c r="I56" s="59">
        <v>0.61</v>
      </c>
      <c r="J56" s="59" t="str">
        <f t="shared" si="17"/>
        <v>Y</v>
      </c>
      <c r="K56" s="59">
        <v>0.56999999999999995</v>
      </c>
      <c r="L56" s="59" t="str">
        <f t="shared" si="20"/>
        <v>Y</v>
      </c>
      <c r="M56" s="59">
        <v>0.61</v>
      </c>
      <c r="N56" s="59" t="str">
        <f t="shared" si="18"/>
        <v>Y</v>
      </c>
      <c r="O56" s="59">
        <v>0.64</v>
      </c>
      <c r="P56" s="59" t="str">
        <f t="shared" si="19"/>
        <v>Y</v>
      </c>
    </row>
    <row r="57" spans="1:16" ht="15.75" customHeight="1">
      <c r="A57" s="43" t="s">
        <v>69</v>
      </c>
      <c r="B57" s="43" t="s">
        <v>70</v>
      </c>
      <c r="C57" s="59">
        <v>0.62</v>
      </c>
      <c r="D57" s="59" t="str">
        <f t="shared" si="14"/>
        <v>Y</v>
      </c>
      <c r="E57" s="59">
        <v>0.75</v>
      </c>
      <c r="F57" s="59" t="str">
        <f t="shared" si="15"/>
        <v>Y</v>
      </c>
      <c r="G57" s="59">
        <v>0.69</v>
      </c>
      <c r="H57" s="59" t="str">
        <f t="shared" si="16"/>
        <v>Y</v>
      </c>
      <c r="I57" s="59">
        <v>0.75</v>
      </c>
      <c r="J57" s="59" t="str">
        <f t="shared" si="17"/>
        <v>Y</v>
      </c>
      <c r="K57" s="59">
        <v>0.61</v>
      </c>
      <c r="L57" s="59" t="str">
        <f t="shared" si="20"/>
        <v>Y</v>
      </c>
      <c r="M57" s="59">
        <v>0.63</v>
      </c>
      <c r="N57" s="59" t="str">
        <f t="shared" si="18"/>
        <v>Y</v>
      </c>
      <c r="O57" s="59">
        <v>0.69</v>
      </c>
      <c r="P57" s="59" t="str">
        <f t="shared" si="19"/>
        <v>Y</v>
      </c>
    </row>
    <row r="58" spans="1:16" ht="15.75" customHeight="1">
      <c r="A58" s="43" t="s">
        <v>71</v>
      </c>
      <c r="B58" s="43" t="s">
        <v>72</v>
      </c>
      <c r="C58" s="59">
        <v>0.64</v>
      </c>
      <c r="D58" s="59" t="str">
        <f t="shared" si="14"/>
        <v>Y</v>
      </c>
      <c r="E58" s="59">
        <v>0.75</v>
      </c>
      <c r="F58" s="59" t="str">
        <f t="shared" si="15"/>
        <v>Y</v>
      </c>
      <c r="G58" s="59">
        <v>0.51</v>
      </c>
      <c r="H58" s="59" t="str">
        <f t="shared" si="16"/>
        <v>N</v>
      </c>
      <c r="I58" s="59">
        <v>0.74</v>
      </c>
      <c r="J58" s="59" t="str">
        <f t="shared" si="17"/>
        <v>Y</v>
      </c>
      <c r="K58" s="59">
        <v>0.53</v>
      </c>
      <c r="L58" s="59" t="str">
        <f t="shared" si="20"/>
        <v>N</v>
      </c>
      <c r="M58" s="59">
        <v>0.79</v>
      </c>
      <c r="N58" s="59" t="str">
        <f t="shared" si="18"/>
        <v>Y</v>
      </c>
      <c r="O58" s="59">
        <v>0.82</v>
      </c>
      <c r="P58" s="59" t="str">
        <f t="shared" si="19"/>
        <v>Y</v>
      </c>
    </row>
    <row r="59" spans="1:16" ht="15.75" customHeight="1">
      <c r="A59" s="43" t="s">
        <v>73</v>
      </c>
      <c r="B59" s="43" t="s">
        <v>74</v>
      </c>
      <c r="C59" s="59">
        <v>0.69</v>
      </c>
      <c r="D59" s="59" t="str">
        <f t="shared" si="14"/>
        <v>Y</v>
      </c>
      <c r="E59" s="59">
        <v>0.81</v>
      </c>
      <c r="F59" s="59" t="str">
        <f t="shared" si="15"/>
        <v>Y</v>
      </c>
      <c r="G59" s="59">
        <v>0.68</v>
      </c>
      <c r="H59" s="59" t="str">
        <f t="shared" si="16"/>
        <v>Y</v>
      </c>
      <c r="I59" s="59">
        <v>0.75</v>
      </c>
      <c r="J59" s="59" t="str">
        <f t="shared" si="17"/>
        <v>Y</v>
      </c>
      <c r="K59" s="59">
        <v>0.7</v>
      </c>
      <c r="L59" s="59" t="str">
        <f t="shared" si="20"/>
        <v>Y</v>
      </c>
      <c r="M59" s="59">
        <v>0.66</v>
      </c>
      <c r="N59" s="59" t="str">
        <f t="shared" si="18"/>
        <v>Y</v>
      </c>
      <c r="O59" s="59">
        <v>0.66</v>
      </c>
      <c r="P59" s="59" t="str">
        <f t="shared" si="19"/>
        <v>Y</v>
      </c>
    </row>
    <row r="60" spans="1:16" ht="15.75" customHeight="1">
      <c r="A60" s="43" t="s">
        <v>75</v>
      </c>
      <c r="B60" s="43" t="s">
        <v>76</v>
      </c>
      <c r="C60" s="59">
        <v>0.84</v>
      </c>
      <c r="D60" s="59" t="str">
        <f t="shared" si="14"/>
        <v>Y</v>
      </c>
      <c r="E60" s="59">
        <v>0.81</v>
      </c>
      <c r="F60" s="59" t="str">
        <f t="shared" si="15"/>
        <v>Y</v>
      </c>
      <c r="G60" s="59">
        <v>0.92</v>
      </c>
      <c r="H60" s="59" t="str">
        <f t="shared" si="16"/>
        <v>Y</v>
      </c>
      <c r="I60" s="59">
        <v>0.74</v>
      </c>
      <c r="J60" s="59" t="str">
        <f t="shared" si="17"/>
        <v>Y</v>
      </c>
      <c r="K60" s="59">
        <v>0.78</v>
      </c>
      <c r="L60" s="59" t="str">
        <f t="shared" si="20"/>
        <v>Y</v>
      </c>
      <c r="M60" s="59">
        <v>0.83</v>
      </c>
      <c r="N60" s="59" t="str">
        <f t="shared" si="18"/>
        <v>Y</v>
      </c>
      <c r="O60" s="59">
        <v>0.81</v>
      </c>
      <c r="P60" s="59" t="str">
        <f t="shared" si="19"/>
        <v>Y</v>
      </c>
    </row>
    <row r="61" spans="1:16" ht="15.75" customHeight="1">
      <c r="A61" s="43" t="s">
        <v>77</v>
      </c>
      <c r="B61" s="43" t="s">
        <v>78</v>
      </c>
      <c r="C61" s="59">
        <v>0.67</v>
      </c>
      <c r="D61" s="59" t="str">
        <f t="shared" si="14"/>
        <v>Y</v>
      </c>
      <c r="E61" s="59">
        <v>0.71</v>
      </c>
      <c r="F61" s="59" t="str">
        <f t="shared" si="15"/>
        <v>Y</v>
      </c>
      <c r="G61" s="59">
        <v>0.56000000000000005</v>
      </c>
      <c r="H61" s="59" t="str">
        <f t="shared" si="16"/>
        <v>Y</v>
      </c>
      <c r="I61" s="59">
        <v>0.75</v>
      </c>
      <c r="J61" s="59" t="str">
        <f t="shared" si="17"/>
        <v>Y</v>
      </c>
      <c r="K61" s="59">
        <v>0.51</v>
      </c>
      <c r="L61" s="59" t="str">
        <f t="shared" si="20"/>
        <v>N</v>
      </c>
      <c r="M61" s="59">
        <v>0.55000000000000004</v>
      </c>
      <c r="N61" s="59" t="str">
        <f t="shared" si="18"/>
        <v>Y</v>
      </c>
      <c r="O61" s="59">
        <v>0.61</v>
      </c>
      <c r="P61" s="59" t="str">
        <f t="shared" si="19"/>
        <v>Y</v>
      </c>
    </row>
    <row r="62" spans="1:16" ht="15.75" customHeight="1">
      <c r="A62" s="43" t="s">
        <v>79</v>
      </c>
      <c r="B62" s="43" t="s">
        <v>80</v>
      </c>
      <c r="C62" s="59">
        <v>0.68</v>
      </c>
      <c r="D62" s="59" t="str">
        <f t="shared" si="14"/>
        <v>Y</v>
      </c>
      <c r="E62" s="59">
        <v>0.73</v>
      </c>
      <c r="F62" s="59" t="str">
        <f t="shared" si="15"/>
        <v>Y</v>
      </c>
      <c r="G62" s="59">
        <v>0.54</v>
      </c>
      <c r="H62" s="59" t="str">
        <f t="shared" si="16"/>
        <v>N</v>
      </c>
      <c r="I62" s="59">
        <v>0.61</v>
      </c>
      <c r="J62" s="59" t="str">
        <f t="shared" si="17"/>
        <v>Y</v>
      </c>
      <c r="K62" s="59">
        <v>0.55000000000000004</v>
      </c>
      <c r="L62" s="59" t="str">
        <f t="shared" si="20"/>
        <v>Y</v>
      </c>
      <c r="M62" s="59">
        <v>0.59</v>
      </c>
      <c r="N62" s="59" t="str">
        <f t="shared" si="18"/>
        <v>Y</v>
      </c>
      <c r="O62" s="59">
        <v>0.67</v>
      </c>
      <c r="P62" s="59" t="str">
        <f t="shared" si="19"/>
        <v>Y</v>
      </c>
    </row>
    <row r="63" spans="1:16">
      <c r="A63" s="37" t="s">
        <v>81</v>
      </c>
      <c r="B63" s="37" t="s">
        <v>82</v>
      </c>
      <c r="C63" s="38">
        <v>0.72</v>
      </c>
      <c r="D63" s="38" t="str">
        <f>IF(C63&gt;=55%,"Y","N")</f>
        <v>Y</v>
      </c>
      <c r="E63" s="38">
        <v>0.71</v>
      </c>
      <c r="F63" s="38" t="str">
        <f>IF(E63&gt;=55%,"Y","N")</f>
        <v>Y</v>
      </c>
      <c r="G63" s="38">
        <v>0.53</v>
      </c>
      <c r="H63" s="38" t="str">
        <f>IF(G63&gt;=55%,"Y","N")</f>
        <v>N</v>
      </c>
      <c r="I63" s="38">
        <v>0.61</v>
      </c>
      <c r="J63" s="38" t="str">
        <f>IF(I63&gt;=55%,"Y","N")</f>
        <v>Y</v>
      </c>
      <c r="K63" s="38">
        <v>0.51</v>
      </c>
      <c r="L63" s="38" t="str">
        <f>IF(K63&gt;=55%,"Y","N")</f>
        <v>N</v>
      </c>
      <c r="M63" s="38">
        <v>0.59</v>
      </c>
      <c r="N63" s="38" t="str">
        <f>IF(M63&gt;=55%,"Y","N")</f>
        <v>Y</v>
      </c>
      <c r="O63" s="38">
        <v>0.68</v>
      </c>
      <c r="P63" s="38" t="str">
        <f>IF(O63&gt;=55%,"Y","N")</f>
        <v>Y</v>
      </c>
    </row>
    <row r="64" spans="1:16">
      <c r="A64" s="37"/>
      <c r="B64" s="37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</row>
    <row r="65" spans="1:17">
      <c r="A65" s="37"/>
      <c r="B65" s="37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</row>
    <row r="66" spans="1:17">
      <c r="A66" s="37"/>
      <c r="B66" s="37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</row>
    <row r="67" spans="1:17" ht="16.5" thickBot="1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</row>
    <row r="68" spans="1:17" ht="34.5" customHeight="1" thickBot="1">
      <c r="A68" s="286" t="s">
        <v>83</v>
      </c>
      <c r="B68" s="280"/>
      <c r="C68" s="60"/>
      <c r="D68" s="61">
        <f>COUNTIF(D48:D63,"Y")</f>
        <v>16</v>
      </c>
      <c r="E68" s="60"/>
      <c r="F68" s="61">
        <f>COUNTIF(F48:F63,"Y")</f>
        <v>16</v>
      </c>
      <c r="G68" s="60"/>
      <c r="H68" s="61">
        <f>COUNTIF(H48:H63,"Y")</f>
        <v>11</v>
      </c>
      <c r="I68" s="60"/>
      <c r="J68" s="61">
        <f>COUNTIF(J48:J63,"Y")</f>
        <v>16</v>
      </c>
      <c r="K68" s="60"/>
      <c r="L68" s="61">
        <f>COUNTIF(L48:L63,"Y")</f>
        <v>13</v>
      </c>
      <c r="M68" s="60"/>
      <c r="N68" s="61">
        <f>COUNTIF(N48:N63,"Y")</f>
        <v>16</v>
      </c>
      <c r="O68" s="60"/>
      <c r="P68" s="61">
        <f>COUNTIF(P48:P63,"Y")</f>
        <v>16</v>
      </c>
    </row>
    <row r="69" spans="1:17" ht="34.5" customHeight="1" thickBot="1">
      <c r="A69" s="286" t="s">
        <v>84</v>
      </c>
      <c r="B69" s="280"/>
      <c r="C69" s="60"/>
      <c r="D69" s="62">
        <f>(D68/20)*100</f>
        <v>80</v>
      </c>
      <c r="E69" s="60"/>
      <c r="F69" s="62">
        <f>(F68/20)*100</f>
        <v>80</v>
      </c>
      <c r="G69" s="60"/>
      <c r="H69" s="62">
        <f>(H68/20)*100</f>
        <v>55.000000000000007</v>
      </c>
      <c r="I69" s="60"/>
      <c r="J69" s="62">
        <f>(J68/20)*100</f>
        <v>80</v>
      </c>
      <c r="K69" s="60"/>
      <c r="L69" s="62">
        <f>(L68/20)*100</f>
        <v>65</v>
      </c>
      <c r="M69" s="60"/>
      <c r="N69" s="62">
        <f>(N68/20)*100</f>
        <v>80</v>
      </c>
      <c r="O69" s="60"/>
      <c r="P69" s="62">
        <f>(P68/20)*100</f>
        <v>80</v>
      </c>
    </row>
    <row r="70" spans="1:17" ht="24.75" customHeight="1">
      <c r="A70" s="270" t="s">
        <v>85</v>
      </c>
      <c r="B70" s="262"/>
      <c r="C70" s="31">
        <f>POCO_CTES!$C$26</f>
        <v>0</v>
      </c>
      <c r="D70" s="55">
        <f>C70*($D$69/100)</f>
        <v>0</v>
      </c>
      <c r="E70" s="31">
        <f>POCO_CTES!$C$27</f>
        <v>3</v>
      </c>
      <c r="F70" s="55">
        <f>E70*($F$69/100)</f>
        <v>2.4000000000000004</v>
      </c>
      <c r="G70" s="31">
        <f>POCO_CTES!$C$28</f>
        <v>0</v>
      </c>
      <c r="H70" s="55">
        <f>G70*($H$69/100)</f>
        <v>0</v>
      </c>
      <c r="I70" s="31">
        <f>POCO_CTES!$C$29</f>
        <v>0</v>
      </c>
      <c r="J70" s="55">
        <f>I70*($J$69/100)</f>
        <v>0</v>
      </c>
      <c r="K70" s="31">
        <f>POCO_CTES!$C$30</f>
        <v>0</v>
      </c>
      <c r="L70" s="55">
        <f>K70*($L$69/100)</f>
        <v>0</v>
      </c>
      <c r="M70" s="31">
        <f>POCO_CTES!$C$31</f>
        <v>0</v>
      </c>
      <c r="N70" s="55">
        <f>M70*($N$69/100)</f>
        <v>0</v>
      </c>
      <c r="O70" s="31">
        <f>POCO_CTES!$C$32</f>
        <v>0</v>
      </c>
      <c r="P70" s="55">
        <f>O70*($P$69/100)</f>
        <v>0</v>
      </c>
    </row>
    <row r="71" spans="1:17" ht="24.75" customHeight="1">
      <c r="A71" s="271" t="s">
        <v>86</v>
      </c>
      <c r="B71" s="272"/>
      <c r="C71" s="29">
        <f>POCO_CTES!$D$26</f>
        <v>1</v>
      </c>
      <c r="D71" s="56">
        <f t="shared" ref="D71:D77" si="21">C71*($D$69/100)</f>
        <v>0.8</v>
      </c>
      <c r="E71" s="29">
        <f>POCO_CTES!$D$27</f>
        <v>1</v>
      </c>
      <c r="F71" s="56">
        <f t="shared" ref="F71:F77" si="22">E71*($F$69/100)</f>
        <v>0.8</v>
      </c>
      <c r="G71" s="29">
        <f>POCO_CTES!$D$28</f>
        <v>3</v>
      </c>
      <c r="H71" s="56">
        <f t="shared" ref="H71:H77" si="23">G71*($H$69/100)</f>
        <v>1.6500000000000001</v>
      </c>
      <c r="I71" s="29">
        <f>POCO_CTES!$D$29</f>
        <v>3</v>
      </c>
      <c r="J71" s="56">
        <f t="shared" ref="J71:J77" si="24">I71*($J$69/100)</f>
        <v>2.4000000000000004</v>
      </c>
      <c r="K71" s="29">
        <f>POCO_CTES!$D$30</f>
        <v>3</v>
      </c>
      <c r="L71" s="56">
        <f t="shared" ref="L71:L77" si="25">K71*($L$69/100)</f>
        <v>1.9500000000000002</v>
      </c>
      <c r="M71" s="29">
        <f>POCO_CTES!$D$31</f>
        <v>3</v>
      </c>
      <c r="N71" s="56">
        <f t="shared" ref="N71:N77" si="26">M71*($N$69/100)</f>
        <v>2.4000000000000004</v>
      </c>
      <c r="O71" s="29">
        <f>POCO_CTES!$D$32</f>
        <v>3</v>
      </c>
      <c r="P71" s="56">
        <f t="shared" ref="P71:P77" si="27">O71*($P$69/100)</f>
        <v>2.4000000000000004</v>
      </c>
    </row>
    <row r="72" spans="1:17" ht="24.75" customHeight="1">
      <c r="A72" s="271" t="s">
        <v>87</v>
      </c>
      <c r="B72" s="272"/>
      <c r="C72" s="29">
        <f>POCO_CTES!$E$26</f>
        <v>3</v>
      </c>
      <c r="D72" s="56">
        <f t="shared" si="21"/>
        <v>2.4000000000000004</v>
      </c>
      <c r="E72" s="29">
        <f>POCO_CTES!$E$27</f>
        <v>2</v>
      </c>
      <c r="F72" s="56">
        <f t="shared" si="22"/>
        <v>1.6</v>
      </c>
      <c r="G72" s="29">
        <f>POCO_CTES!$E$28</f>
        <v>3</v>
      </c>
      <c r="H72" s="56">
        <f t="shared" si="23"/>
        <v>1.6500000000000001</v>
      </c>
      <c r="I72" s="29">
        <f>POCO_CTES!$E$29</f>
        <v>3</v>
      </c>
      <c r="J72" s="56">
        <f t="shared" si="24"/>
        <v>2.4000000000000004</v>
      </c>
      <c r="K72" s="29">
        <f>POCO_CTES!$E$30</f>
        <v>3</v>
      </c>
      <c r="L72" s="56">
        <f t="shared" si="25"/>
        <v>1.9500000000000002</v>
      </c>
      <c r="M72" s="29">
        <f>POCO_CTES!$E$31</f>
        <v>3</v>
      </c>
      <c r="N72" s="56">
        <f t="shared" si="26"/>
        <v>2.4000000000000004</v>
      </c>
      <c r="O72" s="29">
        <f>POCO_CTES!$E$32</f>
        <v>3</v>
      </c>
      <c r="P72" s="56">
        <f t="shared" si="27"/>
        <v>2.4000000000000004</v>
      </c>
    </row>
    <row r="73" spans="1:17" ht="24.75" customHeight="1">
      <c r="A73" s="271" t="s">
        <v>88</v>
      </c>
      <c r="B73" s="272"/>
      <c r="C73" s="29">
        <f>POCO_CTES!$F$26</f>
        <v>0</v>
      </c>
      <c r="D73" s="56">
        <f t="shared" si="21"/>
        <v>0</v>
      </c>
      <c r="E73" s="29">
        <f>POCO_CTES!$F$27</f>
        <v>3</v>
      </c>
      <c r="F73" s="56">
        <f t="shared" si="22"/>
        <v>2.4000000000000004</v>
      </c>
      <c r="G73" s="29">
        <f>POCO_CTES!$F$28</f>
        <v>0</v>
      </c>
      <c r="H73" s="56">
        <f t="shared" si="23"/>
        <v>0</v>
      </c>
      <c r="I73" s="29">
        <f>POCO_CTES!$F$29</f>
        <v>3</v>
      </c>
      <c r="J73" s="56">
        <f t="shared" si="24"/>
        <v>2.4000000000000004</v>
      </c>
      <c r="K73" s="29">
        <f>POCO_CTES!$F$30</f>
        <v>3</v>
      </c>
      <c r="L73" s="56">
        <f t="shared" si="25"/>
        <v>1.9500000000000002</v>
      </c>
      <c r="M73" s="29">
        <f>POCO_CTES!$F$31</f>
        <v>0</v>
      </c>
      <c r="N73" s="56">
        <f t="shared" si="26"/>
        <v>0</v>
      </c>
      <c r="O73" s="29">
        <f>POCO_CTES!$F$32</f>
        <v>0</v>
      </c>
      <c r="P73" s="56">
        <f t="shared" si="27"/>
        <v>0</v>
      </c>
    </row>
    <row r="74" spans="1:17" ht="24.75" customHeight="1">
      <c r="A74" s="271" t="s">
        <v>89</v>
      </c>
      <c r="B74" s="272"/>
      <c r="C74" s="29">
        <f>POCO_CTES!$G$26</f>
        <v>2</v>
      </c>
      <c r="D74" s="56">
        <f t="shared" si="21"/>
        <v>1.6</v>
      </c>
      <c r="E74" s="29">
        <f>POCO_CTES!$G$27</f>
        <v>0</v>
      </c>
      <c r="F74" s="56">
        <f t="shared" si="22"/>
        <v>0</v>
      </c>
      <c r="G74" s="29">
        <f>POCO_CTES!$G$28</f>
        <v>0</v>
      </c>
      <c r="H74" s="56">
        <f t="shared" si="23"/>
        <v>0</v>
      </c>
      <c r="I74" s="29">
        <f>POCO_CTES!$G$29</f>
        <v>2</v>
      </c>
      <c r="J74" s="56">
        <f t="shared" si="24"/>
        <v>1.6</v>
      </c>
      <c r="K74" s="29">
        <f>POCO_CTES!$G$30</f>
        <v>3</v>
      </c>
      <c r="L74" s="56">
        <f t="shared" si="25"/>
        <v>1.9500000000000002</v>
      </c>
      <c r="M74" s="29">
        <f>POCO_CTES!$G$31</f>
        <v>2</v>
      </c>
      <c r="N74" s="56">
        <f t="shared" si="26"/>
        <v>1.6</v>
      </c>
      <c r="O74" s="29">
        <f>POCO_CTES!$G$32</f>
        <v>3</v>
      </c>
      <c r="P74" s="56">
        <f t="shared" si="27"/>
        <v>2.4000000000000004</v>
      </c>
    </row>
    <row r="75" spans="1:17" ht="24.75" customHeight="1">
      <c r="A75" s="271" t="s">
        <v>90</v>
      </c>
      <c r="B75" s="272"/>
      <c r="C75" s="29">
        <f>POCO_CTES!$H$26</f>
        <v>0</v>
      </c>
      <c r="D75" s="56">
        <f t="shared" si="21"/>
        <v>0</v>
      </c>
      <c r="E75" s="29">
        <f>POCO_CTES!$H$27</f>
        <v>3</v>
      </c>
      <c r="F75" s="56">
        <f t="shared" si="22"/>
        <v>2.4000000000000004</v>
      </c>
      <c r="G75" s="29">
        <f>POCO_CTES!$H$28</f>
        <v>2</v>
      </c>
      <c r="H75" s="56">
        <f t="shared" si="23"/>
        <v>1.1000000000000001</v>
      </c>
      <c r="I75" s="29">
        <f>POCO_CTES!$H$29</f>
        <v>3</v>
      </c>
      <c r="J75" s="56">
        <f t="shared" si="24"/>
        <v>2.4000000000000004</v>
      </c>
      <c r="K75" s="29">
        <f>POCO_CTES!$H$30</f>
        <v>0</v>
      </c>
      <c r="L75" s="56">
        <f t="shared" si="25"/>
        <v>0</v>
      </c>
      <c r="M75" s="29">
        <f>POCO_CTES!$H$31</f>
        <v>0</v>
      </c>
      <c r="N75" s="56">
        <f t="shared" si="26"/>
        <v>0</v>
      </c>
      <c r="O75" s="29">
        <f>POCO_CTES!$H$32</f>
        <v>0</v>
      </c>
      <c r="P75" s="56">
        <f t="shared" si="27"/>
        <v>0</v>
      </c>
    </row>
    <row r="76" spans="1:17" ht="24.75" customHeight="1">
      <c r="A76" s="275" t="s">
        <v>103</v>
      </c>
      <c r="B76" s="276"/>
      <c r="C76" s="29">
        <f>POCO_CTES!$I$26</f>
        <v>3</v>
      </c>
      <c r="D76" s="56">
        <f t="shared" si="21"/>
        <v>2.4000000000000004</v>
      </c>
      <c r="E76" s="29">
        <f>POCO_CTES!$I$27</f>
        <v>2</v>
      </c>
      <c r="F76" s="56">
        <f t="shared" si="22"/>
        <v>1.6</v>
      </c>
      <c r="G76" s="29">
        <f>POCO_CTES!$I$28</f>
        <v>0</v>
      </c>
      <c r="H76" s="56">
        <f t="shared" si="23"/>
        <v>0</v>
      </c>
      <c r="I76" s="29">
        <f>POCO_CTES!$I$29</f>
        <v>2</v>
      </c>
      <c r="J76" s="56">
        <f t="shared" si="24"/>
        <v>1.6</v>
      </c>
      <c r="K76" s="29">
        <f>POCO_CTES!$I$30</f>
        <v>3</v>
      </c>
      <c r="L76" s="56">
        <f t="shared" si="25"/>
        <v>1.9500000000000002</v>
      </c>
      <c r="M76" s="29">
        <f>POCO_CTES!$I$31</f>
        <v>0</v>
      </c>
      <c r="N76" s="56">
        <f t="shared" si="26"/>
        <v>0</v>
      </c>
      <c r="O76" s="29">
        <f>POCO_CTES!$I$32</f>
        <v>0</v>
      </c>
      <c r="P76" s="56">
        <f t="shared" si="27"/>
        <v>0</v>
      </c>
    </row>
    <row r="77" spans="1:17" ht="24.75" customHeight="1" thickBot="1">
      <c r="A77" s="245" t="s">
        <v>104</v>
      </c>
      <c r="B77" s="246"/>
      <c r="C77" s="57">
        <f>POCO_CTES!$J$26</f>
        <v>1</v>
      </c>
      <c r="D77" s="58">
        <f t="shared" si="21"/>
        <v>0.8</v>
      </c>
      <c r="E77" s="57">
        <f>POCO_CTES!$J$27</f>
        <v>2</v>
      </c>
      <c r="F77" s="58">
        <f t="shared" si="22"/>
        <v>1.6</v>
      </c>
      <c r="G77" s="57">
        <f>POCO_CTES!$J$28</f>
        <v>0</v>
      </c>
      <c r="H77" s="58">
        <f t="shared" si="23"/>
        <v>0</v>
      </c>
      <c r="I77" s="57">
        <f>POCO_CTES!$J$29</f>
        <v>0</v>
      </c>
      <c r="J77" s="58">
        <f t="shared" si="24"/>
        <v>0</v>
      </c>
      <c r="K77" s="57">
        <f>POCO_CTES!$J$30</f>
        <v>3</v>
      </c>
      <c r="L77" s="58">
        <f t="shared" si="25"/>
        <v>1.9500000000000002</v>
      </c>
      <c r="M77" s="57">
        <f>POCO_CTES!$J$31</f>
        <v>0</v>
      </c>
      <c r="N77" s="58">
        <f t="shared" si="26"/>
        <v>0</v>
      </c>
      <c r="O77" s="57">
        <f>POCO_CTES!$J$32</f>
        <v>0</v>
      </c>
      <c r="P77" s="58">
        <f t="shared" si="27"/>
        <v>0</v>
      </c>
    </row>
    <row r="78" spans="1:17" ht="33.75" customHeight="1">
      <c r="A78" s="307" t="s">
        <v>91</v>
      </c>
      <c r="B78" s="294"/>
      <c r="C78" s="63">
        <f>SUM(C48:C63)</f>
        <v>11.190000000000001</v>
      </c>
      <c r="D78" s="24"/>
      <c r="E78" s="63">
        <f>SUM(E48:E63)</f>
        <v>12.05</v>
      </c>
      <c r="F78" s="24"/>
      <c r="G78" s="63">
        <f>SUM(G48:G63)</f>
        <v>9.99</v>
      </c>
      <c r="H78" s="24"/>
      <c r="I78" s="63">
        <f>SUM(I48:I63)</f>
        <v>11.05</v>
      </c>
      <c r="J78" s="24"/>
      <c r="K78" s="63">
        <f>SUM(K48:K63)</f>
        <v>9.6300000000000008</v>
      </c>
      <c r="L78" s="24"/>
      <c r="M78" s="63">
        <f>SUM(M48:M63)</f>
        <v>10.73</v>
      </c>
      <c r="N78" s="24"/>
      <c r="O78" s="63">
        <f>SUM(O48:O63)</f>
        <v>11.34</v>
      </c>
      <c r="P78" s="24"/>
    </row>
    <row r="79" spans="1:17" ht="24.75" customHeight="1" thickBot="1">
      <c r="A79" s="263" t="s">
        <v>92</v>
      </c>
      <c r="B79" s="264"/>
      <c r="C79" s="65">
        <f>C78/16*100</f>
        <v>69.937500000000014</v>
      </c>
      <c r="D79" s="65"/>
      <c r="E79" s="65">
        <f>E78/16*100</f>
        <v>75.3125</v>
      </c>
      <c r="F79" s="65"/>
      <c r="G79" s="65">
        <f>G78/16*100</f>
        <v>62.4375</v>
      </c>
      <c r="H79" s="65"/>
      <c r="I79" s="65">
        <f>I78/16*100</f>
        <v>69.0625</v>
      </c>
      <c r="J79" s="65"/>
      <c r="K79" s="65">
        <f>K78/16*100</f>
        <v>60.187500000000007</v>
      </c>
      <c r="L79" s="65"/>
      <c r="M79" s="65">
        <f>M78/16*100</f>
        <v>67.0625</v>
      </c>
      <c r="N79" s="65"/>
      <c r="O79" s="65">
        <f>O78/16*100</f>
        <v>70.875</v>
      </c>
      <c r="P79" s="65"/>
      <c r="Q79" s="33" t="s">
        <v>93</v>
      </c>
    </row>
    <row r="80" spans="1:17" ht="24.75" customHeight="1" thickBo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</row>
    <row r="81" spans="1:16" ht="15.75" customHeight="1">
      <c r="A81" s="247" t="s">
        <v>95</v>
      </c>
      <c r="B81" s="247"/>
      <c r="C81" s="247"/>
      <c r="D81" s="247"/>
      <c r="E81" s="247"/>
      <c r="F81" s="247"/>
      <c r="G81" s="247"/>
      <c r="H81" s="247"/>
      <c r="I81" s="247"/>
      <c r="J81" s="247"/>
      <c r="K81" s="247"/>
      <c r="L81" s="247"/>
      <c r="M81" s="247"/>
      <c r="N81" s="247"/>
      <c r="O81" s="247"/>
      <c r="P81" s="247"/>
    </row>
    <row r="82" spans="1:16" ht="15.75" customHeight="1" thickBot="1">
      <c r="A82" s="299">
        <v>44409</v>
      </c>
      <c r="B82" s="250"/>
      <c r="C82" s="250"/>
      <c r="D82" s="250"/>
      <c r="E82" s="250"/>
      <c r="F82" s="250"/>
      <c r="G82" s="250"/>
      <c r="H82" s="250"/>
      <c r="I82" s="250"/>
      <c r="J82" s="250"/>
      <c r="K82" s="250"/>
      <c r="L82" s="250"/>
      <c r="M82" s="250"/>
      <c r="N82" s="250"/>
      <c r="O82" s="250"/>
      <c r="P82" s="250"/>
    </row>
    <row r="83" spans="1:16" ht="106.5" customHeight="1" thickBot="1">
      <c r="A83" s="70" t="s">
        <v>49</v>
      </c>
      <c r="B83" s="70" t="s">
        <v>50</v>
      </c>
      <c r="C83" s="251" t="s">
        <v>151</v>
      </c>
      <c r="D83" s="252"/>
      <c r="E83" s="251" t="s">
        <v>152</v>
      </c>
      <c r="F83" s="252"/>
      <c r="G83" s="251" t="s">
        <v>153</v>
      </c>
      <c r="H83" s="252"/>
      <c r="I83" s="251" t="s">
        <v>154</v>
      </c>
      <c r="J83" s="252"/>
      <c r="K83" s="251" t="s">
        <v>155</v>
      </c>
      <c r="L83" s="252"/>
      <c r="M83" s="251" t="s">
        <v>156</v>
      </c>
      <c r="N83" s="252"/>
      <c r="O83" s="251" t="s">
        <v>157</v>
      </c>
      <c r="P83" s="252"/>
    </row>
    <row r="84" spans="1:16" ht="15.75" customHeight="1">
      <c r="A84" s="24" t="s">
        <v>105</v>
      </c>
      <c r="B84" s="25" t="s">
        <v>106</v>
      </c>
      <c r="C84" s="59">
        <v>0.72</v>
      </c>
      <c r="D84" s="59" t="str">
        <f t="shared" ref="D84:D103" si="28">IF(C84&gt;=55%,"Y","N")</f>
        <v>Y</v>
      </c>
      <c r="E84" s="59">
        <v>0.63</v>
      </c>
      <c r="F84" s="59" t="str">
        <f t="shared" ref="F84:F103" si="29">IF(E84&gt;=55%,"Y","N")</f>
        <v>Y</v>
      </c>
      <c r="G84" s="59">
        <v>0.71</v>
      </c>
      <c r="H84" s="59" t="str">
        <f t="shared" ref="H84:H103" si="30">IF(G84&gt;=55%,"Y","N")</f>
        <v>Y</v>
      </c>
      <c r="I84" s="59">
        <v>0.66</v>
      </c>
      <c r="J84" s="59" t="str">
        <f t="shared" ref="J84:J103" si="31">IF(I84&gt;=55%,"Y","N")</f>
        <v>Y</v>
      </c>
      <c r="K84" s="59">
        <v>0.62</v>
      </c>
      <c r="L84" s="59" t="str">
        <f t="shared" ref="L84:L103" si="32">IF(K84&gt;=55%,"Y","N")</f>
        <v>Y</v>
      </c>
      <c r="M84" s="59">
        <v>0.7</v>
      </c>
      <c r="N84" s="59" t="str">
        <f t="shared" ref="N84:N103" si="33">IF(M84&gt;=55%,"Y","N")</f>
        <v>Y</v>
      </c>
      <c r="O84" s="59">
        <v>0.7</v>
      </c>
      <c r="P84" s="59" t="str">
        <f t="shared" ref="P84:P103" si="34">IF(O84&gt;=55%,"Y","N")</f>
        <v>Y</v>
      </c>
    </row>
    <row r="85" spans="1:16" ht="15.75" customHeight="1">
      <c r="A85" s="29" t="s">
        <v>107</v>
      </c>
      <c r="B85" s="30" t="s">
        <v>108</v>
      </c>
      <c r="C85" s="59">
        <v>0.69</v>
      </c>
      <c r="D85" s="59" t="str">
        <f t="shared" si="28"/>
        <v>Y</v>
      </c>
      <c r="E85" s="59">
        <v>0.72</v>
      </c>
      <c r="F85" s="59" t="str">
        <f t="shared" si="29"/>
        <v>Y</v>
      </c>
      <c r="G85" s="59">
        <v>0.79</v>
      </c>
      <c r="H85" s="59" t="str">
        <f t="shared" si="30"/>
        <v>Y</v>
      </c>
      <c r="I85" s="59">
        <v>0.75</v>
      </c>
      <c r="J85" s="59" t="str">
        <f t="shared" si="31"/>
        <v>Y</v>
      </c>
      <c r="K85" s="59">
        <v>0.67</v>
      </c>
      <c r="L85" s="59" t="str">
        <f t="shared" si="32"/>
        <v>Y</v>
      </c>
      <c r="M85" s="59">
        <v>0.7</v>
      </c>
      <c r="N85" s="59" t="str">
        <f t="shared" si="33"/>
        <v>Y</v>
      </c>
      <c r="O85" s="59">
        <v>0.8</v>
      </c>
      <c r="P85" s="59" t="str">
        <f t="shared" si="34"/>
        <v>Y</v>
      </c>
    </row>
    <row r="86" spans="1:16" ht="15.75" customHeight="1">
      <c r="A86" s="29" t="s">
        <v>109</v>
      </c>
      <c r="B86" s="30" t="s">
        <v>110</v>
      </c>
      <c r="C86" s="59">
        <v>0.86</v>
      </c>
      <c r="D86" s="59" t="str">
        <f t="shared" si="28"/>
        <v>Y</v>
      </c>
      <c r="E86" s="59">
        <v>0.76</v>
      </c>
      <c r="F86" s="59" t="str">
        <f t="shared" si="29"/>
        <v>Y</v>
      </c>
      <c r="G86" s="59">
        <v>0.77</v>
      </c>
      <c r="H86" s="59" t="str">
        <f t="shared" si="30"/>
        <v>Y</v>
      </c>
      <c r="I86" s="59">
        <v>0.75</v>
      </c>
      <c r="J86" s="59" t="str">
        <f t="shared" si="31"/>
        <v>Y</v>
      </c>
      <c r="K86" s="59">
        <v>0.65</v>
      </c>
      <c r="L86" s="59" t="str">
        <f t="shared" si="32"/>
        <v>Y</v>
      </c>
      <c r="M86" s="59">
        <v>0.7</v>
      </c>
      <c r="N86" s="59" t="str">
        <f t="shared" si="33"/>
        <v>Y</v>
      </c>
      <c r="O86" s="59">
        <v>0.8</v>
      </c>
      <c r="P86" s="59" t="str">
        <f t="shared" si="34"/>
        <v>Y</v>
      </c>
    </row>
    <row r="87" spans="1:16" ht="15.75" customHeight="1">
      <c r="A87" s="29" t="s">
        <v>111</v>
      </c>
      <c r="B87" s="30" t="s">
        <v>112</v>
      </c>
      <c r="C87" s="59">
        <v>0.83</v>
      </c>
      <c r="D87" s="59" t="str">
        <f t="shared" si="28"/>
        <v>Y</v>
      </c>
      <c r="E87" s="59">
        <v>0.74</v>
      </c>
      <c r="F87" s="59" t="str">
        <f t="shared" si="29"/>
        <v>Y</v>
      </c>
      <c r="G87" s="59">
        <v>0.76</v>
      </c>
      <c r="H87" s="59" t="str">
        <f t="shared" si="30"/>
        <v>Y</v>
      </c>
      <c r="I87" s="59">
        <v>0.69</v>
      </c>
      <c r="J87" s="59" t="str">
        <f t="shared" si="31"/>
        <v>Y</v>
      </c>
      <c r="K87" s="59">
        <v>0.7</v>
      </c>
      <c r="L87" s="59" t="str">
        <f t="shared" si="32"/>
        <v>Y</v>
      </c>
      <c r="M87" s="59">
        <v>0.56999999999999995</v>
      </c>
      <c r="N87" s="59" t="str">
        <f t="shared" si="33"/>
        <v>Y</v>
      </c>
      <c r="O87" s="59">
        <v>0.65</v>
      </c>
      <c r="P87" s="59" t="str">
        <f t="shared" si="34"/>
        <v>Y</v>
      </c>
    </row>
    <row r="88" spans="1:16" ht="15.75" customHeight="1">
      <c r="A88" s="29" t="s">
        <v>113</v>
      </c>
      <c r="B88" s="30" t="s">
        <v>114</v>
      </c>
      <c r="C88" s="59">
        <v>0.9</v>
      </c>
      <c r="D88" s="59" t="str">
        <f t="shared" si="28"/>
        <v>Y</v>
      </c>
      <c r="E88" s="59">
        <v>0.65</v>
      </c>
      <c r="F88" s="59" t="str">
        <f t="shared" si="29"/>
        <v>Y</v>
      </c>
      <c r="G88" s="59">
        <v>0.77</v>
      </c>
      <c r="H88" s="59" t="str">
        <f t="shared" si="30"/>
        <v>Y</v>
      </c>
      <c r="I88" s="59">
        <v>0.81</v>
      </c>
      <c r="J88" s="59" t="str">
        <f t="shared" si="31"/>
        <v>Y</v>
      </c>
      <c r="K88" s="59">
        <v>0.57999999999999996</v>
      </c>
      <c r="L88" s="59" t="str">
        <f t="shared" si="32"/>
        <v>Y</v>
      </c>
      <c r="M88" s="59">
        <v>0.85</v>
      </c>
      <c r="N88" s="59" t="str">
        <f t="shared" si="33"/>
        <v>Y</v>
      </c>
      <c r="O88" s="59">
        <v>0.75</v>
      </c>
      <c r="P88" s="59" t="str">
        <f t="shared" si="34"/>
        <v>Y</v>
      </c>
    </row>
    <row r="89" spans="1:16" ht="15.75" customHeight="1">
      <c r="A89" s="29" t="s">
        <v>115</v>
      </c>
      <c r="B89" s="30" t="s">
        <v>116</v>
      </c>
      <c r="C89" s="59">
        <v>0.84</v>
      </c>
      <c r="D89" s="59" t="str">
        <f t="shared" si="28"/>
        <v>Y</v>
      </c>
      <c r="E89" s="59">
        <v>0.53</v>
      </c>
      <c r="F89" s="59" t="str">
        <f t="shared" si="29"/>
        <v>N</v>
      </c>
      <c r="G89" s="59">
        <v>0.71</v>
      </c>
      <c r="H89" s="59" t="str">
        <f t="shared" si="30"/>
        <v>Y</v>
      </c>
      <c r="I89" s="59">
        <v>0.7</v>
      </c>
      <c r="J89" s="59" t="str">
        <f t="shared" si="31"/>
        <v>Y</v>
      </c>
      <c r="K89" s="59">
        <v>0.64</v>
      </c>
      <c r="L89" s="59" t="str">
        <f t="shared" si="32"/>
        <v>Y</v>
      </c>
      <c r="M89" s="59">
        <v>0.7</v>
      </c>
      <c r="N89" s="59" t="str">
        <f t="shared" si="33"/>
        <v>Y</v>
      </c>
      <c r="O89" s="59">
        <v>0.65</v>
      </c>
      <c r="P89" s="59" t="str">
        <f t="shared" si="34"/>
        <v>Y</v>
      </c>
    </row>
    <row r="90" spans="1:16" ht="15.75" customHeight="1">
      <c r="A90" s="29" t="s">
        <v>117</v>
      </c>
      <c r="B90" s="30" t="s">
        <v>118</v>
      </c>
      <c r="C90" s="59">
        <v>0.84</v>
      </c>
      <c r="D90" s="59" t="str">
        <f t="shared" si="28"/>
        <v>Y</v>
      </c>
      <c r="E90" s="59">
        <v>0.66</v>
      </c>
      <c r="F90" s="59" t="str">
        <f t="shared" si="29"/>
        <v>Y</v>
      </c>
      <c r="G90" s="59">
        <v>0.65</v>
      </c>
      <c r="H90" s="59" t="str">
        <f t="shared" si="30"/>
        <v>Y</v>
      </c>
      <c r="I90" s="59">
        <v>0.78</v>
      </c>
      <c r="J90" s="59" t="str">
        <f t="shared" si="31"/>
        <v>Y</v>
      </c>
      <c r="K90" s="59">
        <v>0.61</v>
      </c>
      <c r="L90" s="59" t="str">
        <f t="shared" si="32"/>
        <v>Y</v>
      </c>
      <c r="M90" s="59">
        <v>0.7</v>
      </c>
      <c r="N90" s="59" t="str">
        <f t="shared" si="33"/>
        <v>Y</v>
      </c>
      <c r="O90" s="59">
        <v>0.8</v>
      </c>
      <c r="P90" s="59" t="str">
        <f t="shared" si="34"/>
        <v>Y</v>
      </c>
    </row>
    <row r="91" spans="1:16" ht="15.75" customHeight="1">
      <c r="A91" s="29" t="s">
        <v>119</v>
      </c>
      <c r="B91" s="30" t="s">
        <v>120</v>
      </c>
      <c r="C91" s="59">
        <v>0.62</v>
      </c>
      <c r="D91" s="59" t="str">
        <f t="shared" si="28"/>
        <v>Y</v>
      </c>
      <c r="E91" s="59">
        <v>0.55000000000000004</v>
      </c>
      <c r="F91" s="59" t="str">
        <f t="shared" si="29"/>
        <v>Y</v>
      </c>
      <c r="G91" s="59">
        <v>0.62</v>
      </c>
      <c r="H91" s="59" t="str">
        <f t="shared" si="30"/>
        <v>Y</v>
      </c>
      <c r="I91" s="59">
        <v>0.65</v>
      </c>
      <c r="J91" s="59" t="str">
        <f t="shared" si="31"/>
        <v>Y</v>
      </c>
      <c r="K91" s="59">
        <v>0.55000000000000004</v>
      </c>
      <c r="L91" s="59" t="str">
        <f t="shared" si="32"/>
        <v>Y</v>
      </c>
      <c r="M91" s="59">
        <v>0.7</v>
      </c>
      <c r="N91" s="59" t="str">
        <f t="shared" si="33"/>
        <v>Y</v>
      </c>
      <c r="O91" s="59">
        <v>0.6</v>
      </c>
      <c r="P91" s="59" t="str">
        <f t="shared" si="34"/>
        <v>Y</v>
      </c>
    </row>
    <row r="92" spans="1:16" ht="15.75" customHeight="1">
      <c r="A92" s="29" t="s">
        <v>121</v>
      </c>
      <c r="B92" s="30" t="s">
        <v>122</v>
      </c>
      <c r="C92" s="59">
        <v>0.9</v>
      </c>
      <c r="D92" s="59" t="str">
        <f t="shared" si="28"/>
        <v>Y</v>
      </c>
      <c r="E92" s="59">
        <v>0.64</v>
      </c>
      <c r="F92" s="59" t="str">
        <f t="shared" si="29"/>
        <v>Y</v>
      </c>
      <c r="G92" s="59">
        <v>0.72</v>
      </c>
      <c r="H92" s="59" t="str">
        <f t="shared" si="30"/>
        <v>Y</v>
      </c>
      <c r="I92" s="59">
        <v>0.72</v>
      </c>
      <c r="J92" s="59" t="str">
        <f t="shared" si="31"/>
        <v>Y</v>
      </c>
      <c r="K92" s="59">
        <v>0.63</v>
      </c>
      <c r="L92" s="59" t="str">
        <f t="shared" si="32"/>
        <v>Y</v>
      </c>
      <c r="M92" s="59">
        <v>0.7</v>
      </c>
      <c r="N92" s="59" t="str">
        <f t="shared" si="33"/>
        <v>Y</v>
      </c>
      <c r="O92" s="59">
        <v>0.65</v>
      </c>
      <c r="P92" s="59" t="str">
        <f t="shared" si="34"/>
        <v>Y</v>
      </c>
    </row>
    <row r="93" spans="1:16" ht="15.75" customHeight="1">
      <c r="A93" s="29" t="s">
        <v>123</v>
      </c>
      <c r="B93" s="30" t="s">
        <v>124</v>
      </c>
      <c r="C93" s="59">
        <v>0.84</v>
      </c>
      <c r="D93" s="59" t="str">
        <f t="shared" si="28"/>
        <v>Y</v>
      </c>
      <c r="E93" s="59">
        <v>0.62</v>
      </c>
      <c r="F93" s="59" t="str">
        <f t="shared" si="29"/>
        <v>Y</v>
      </c>
      <c r="G93" s="59">
        <v>0.74</v>
      </c>
      <c r="H93" s="59" t="str">
        <f t="shared" si="30"/>
        <v>Y</v>
      </c>
      <c r="I93" s="59">
        <v>0.67</v>
      </c>
      <c r="J93" s="59" t="str">
        <f t="shared" si="31"/>
        <v>Y</v>
      </c>
      <c r="K93" s="59">
        <v>0.55000000000000004</v>
      </c>
      <c r="L93" s="59" t="str">
        <f t="shared" si="32"/>
        <v>Y</v>
      </c>
      <c r="M93" s="59">
        <v>0.7</v>
      </c>
      <c r="N93" s="59" t="str">
        <f t="shared" si="33"/>
        <v>Y</v>
      </c>
      <c r="O93" s="59">
        <v>0.65</v>
      </c>
      <c r="P93" s="59" t="str">
        <f t="shared" si="34"/>
        <v>Y</v>
      </c>
    </row>
    <row r="94" spans="1:16" ht="15.75" customHeight="1">
      <c r="A94" s="29" t="s">
        <v>125</v>
      </c>
      <c r="B94" s="30" t="s">
        <v>126</v>
      </c>
      <c r="C94" s="59">
        <v>0.92</v>
      </c>
      <c r="D94" s="59" t="str">
        <f t="shared" si="28"/>
        <v>Y</v>
      </c>
      <c r="E94" s="59">
        <v>0.63</v>
      </c>
      <c r="F94" s="59" t="str">
        <f t="shared" si="29"/>
        <v>Y</v>
      </c>
      <c r="G94" s="59">
        <v>0.78</v>
      </c>
      <c r="H94" s="59" t="str">
        <f t="shared" si="30"/>
        <v>Y</v>
      </c>
      <c r="I94" s="59">
        <v>0.74</v>
      </c>
      <c r="J94" s="59" t="str">
        <f t="shared" si="31"/>
        <v>Y</v>
      </c>
      <c r="K94" s="59">
        <v>0.7</v>
      </c>
      <c r="L94" s="59" t="str">
        <f t="shared" si="32"/>
        <v>Y</v>
      </c>
      <c r="M94" s="59">
        <v>0.7</v>
      </c>
      <c r="N94" s="59" t="str">
        <f t="shared" si="33"/>
        <v>Y</v>
      </c>
      <c r="O94" s="59">
        <v>0.65</v>
      </c>
      <c r="P94" s="59" t="str">
        <f t="shared" si="34"/>
        <v>Y</v>
      </c>
    </row>
    <row r="95" spans="1:16" ht="15.75" customHeight="1">
      <c r="A95" s="29" t="s">
        <v>127</v>
      </c>
      <c r="B95" s="30" t="s">
        <v>128</v>
      </c>
      <c r="C95" s="59">
        <v>0.74</v>
      </c>
      <c r="D95" s="59" t="str">
        <f t="shared" si="28"/>
        <v>Y</v>
      </c>
      <c r="E95" s="59">
        <v>0.63</v>
      </c>
      <c r="F95" s="59" t="str">
        <f t="shared" si="29"/>
        <v>Y</v>
      </c>
      <c r="G95" s="59">
        <v>0.71</v>
      </c>
      <c r="H95" s="59" t="str">
        <f t="shared" si="30"/>
        <v>Y</v>
      </c>
      <c r="I95" s="59">
        <v>0.7</v>
      </c>
      <c r="J95" s="59" t="str">
        <f t="shared" si="31"/>
        <v>Y</v>
      </c>
      <c r="K95" s="59">
        <v>0.57999999999999996</v>
      </c>
      <c r="L95" s="59" t="str">
        <f t="shared" si="32"/>
        <v>Y</v>
      </c>
      <c r="M95" s="59">
        <v>0.7</v>
      </c>
      <c r="N95" s="59" t="str">
        <f t="shared" si="33"/>
        <v>Y</v>
      </c>
      <c r="O95" s="59">
        <v>0.7</v>
      </c>
      <c r="P95" s="59" t="str">
        <f t="shared" si="34"/>
        <v>Y</v>
      </c>
    </row>
    <row r="96" spans="1:16" ht="15.75" customHeight="1">
      <c r="A96" s="29" t="s">
        <v>129</v>
      </c>
      <c r="B96" s="30" t="s">
        <v>130</v>
      </c>
      <c r="C96" s="59">
        <v>0.83</v>
      </c>
      <c r="D96" s="59" t="str">
        <f t="shared" si="28"/>
        <v>Y</v>
      </c>
      <c r="E96" s="59">
        <v>0.67</v>
      </c>
      <c r="F96" s="59" t="str">
        <f t="shared" si="29"/>
        <v>Y</v>
      </c>
      <c r="G96" s="59">
        <v>0.79</v>
      </c>
      <c r="H96" s="59" t="str">
        <f t="shared" si="30"/>
        <v>Y</v>
      </c>
      <c r="I96" s="59">
        <v>0.79</v>
      </c>
      <c r="J96" s="59" t="str">
        <f t="shared" si="31"/>
        <v>Y</v>
      </c>
      <c r="K96" s="59">
        <v>0.72</v>
      </c>
      <c r="L96" s="59" t="str">
        <f t="shared" si="32"/>
        <v>Y</v>
      </c>
      <c r="M96" s="59">
        <v>0.85</v>
      </c>
      <c r="N96" s="59" t="str">
        <f t="shared" si="33"/>
        <v>Y</v>
      </c>
      <c r="O96" s="59">
        <v>0.75</v>
      </c>
      <c r="P96" s="59" t="str">
        <f t="shared" si="34"/>
        <v>Y</v>
      </c>
    </row>
    <row r="97" spans="1:16" ht="15.75" customHeight="1">
      <c r="A97" s="29" t="s">
        <v>131</v>
      </c>
      <c r="B97" s="30" t="s">
        <v>132</v>
      </c>
      <c r="C97" s="59">
        <v>0.67</v>
      </c>
      <c r="D97" s="59" t="str">
        <f t="shared" si="28"/>
        <v>Y</v>
      </c>
      <c r="E97" s="59">
        <v>0.68</v>
      </c>
      <c r="F97" s="59" t="str">
        <f t="shared" si="29"/>
        <v>Y</v>
      </c>
      <c r="G97" s="59">
        <v>0.72</v>
      </c>
      <c r="H97" s="59" t="str">
        <f t="shared" si="30"/>
        <v>Y</v>
      </c>
      <c r="I97" s="59">
        <v>0.79</v>
      </c>
      <c r="J97" s="59" t="str">
        <f t="shared" si="31"/>
        <v>Y</v>
      </c>
      <c r="K97" s="59">
        <v>0.82</v>
      </c>
      <c r="L97" s="59" t="str">
        <f t="shared" si="32"/>
        <v>Y</v>
      </c>
      <c r="M97" s="59">
        <v>0.85</v>
      </c>
      <c r="N97" s="59" t="str">
        <f t="shared" si="33"/>
        <v>Y</v>
      </c>
      <c r="O97" s="59">
        <v>0.75</v>
      </c>
      <c r="P97" s="59" t="str">
        <f t="shared" si="34"/>
        <v>Y</v>
      </c>
    </row>
    <row r="98" spans="1:16" ht="15.75" customHeight="1">
      <c r="A98" s="29" t="s">
        <v>133</v>
      </c>
      <c r="B98" s="30" t="s">
        <v>134</v>
      </c>
      <c r="C98" s="59">
        <v>0.81</v>
      </c>
      <c r="D98" s="59" t="str">
        <f t="shared" si="28"/>
        <v>Y</v>
      </c>
      <c r="E98" s="59">
        <v>0.6</v>
      </c>
      <c r="F98" s="59" t="str">
        <f t="shared" si="29"/>
        <v>Y</v>
      </c>
      <c r="G98" s="59">
        <v>0.7</v>
      </c>
      <c r="H98" s="59" t="str">
        <f t="shared" si="30"/>
        <v>Y</v>
      </c>
      <c r="I98" s="59">
        <v>0.69</v>
      </c>
      <c r="J98" s="59" t="str">
        <f t="shared" si="31"/>
        <v>Y</v>
      </c>
      <c r="K98" s="59">
        <v>0.73</v>
      </c>
      <c r="L98" s="59" t="str">
        <f t="shared" si="32"/>
        <v>Y</v>
      </c>
      <c r="M98" s="59">
        <v>0.7</v>
      </c>
      <c r="N98" s="59" t="str">
        <f t="shared" si="33"/>
        <v>Y</v>
      </c>
      <c r="O98" s="59">
        <v>0.7</v>
      </c>
      <c r="P98" s="59" t="str">
        <f t="shared" si="34"/>
        <v>Y</v>
      </c>
    </row>
    <row r="99" spans="1:16" ht="15.75" customHeight="1">
      <c r="A99" s="29" t="s">
        <v>135</v>
      </c>
      <c r="B99" s="30" t="s">
        <v>136</v>
      </c>
      <c r="C99" s="59">
        <v>0.75</v>
      </c>
      <c r="D99" s="59" t="str">
        <f t="shared" si="28"/>
        <v>Y</v>
      </c>
      <c r="E99" s="59">
        <v>0.66</v>
      </c>
      <c r="F99" s="59" t="str">
        <f t="shared" si="29"/>
        <v>Y</v>
      </c>
      <c r="G99" s="59">
        <v>0.71</v>
      </c>
      <c r="H99" s="59" t="str">
        <f t="shared" si="30"/>
        <v>Y</v>
      </c>
      <c r="I99" s="59">
        <v>0.71</v>
      </c>
      <c r="J99" s="59" t="str">
        <f t="shared" si="31"/>
        <v>Y</v>
      </c>
      <c r="K99" s="59">
        <v>0.56999999999999995</v>
      </c>
      <c r="L99" s="59" t="str">
        <f t="shared" si="32"/>
        <v>Y</v>
      </c>
      <c r="M99" s="59">
        <v>0.7</v>
      </c>
      <c r="N99" s="59" t="str">
        <f t="shared" si="33"/>
        <v>Y</v>
      </c>
      <c r="O99" s="59">
        <v>0.6</v>
      </c>
      <c r="P99" s="59" t="str">
        <f t="shared" si="34"/>
        <v>Y</v>
      </c>
    </row>
    <row r="100" spans="1:16" ht="15.75" customHeight="1">
      <c r="A100" s="29" t="s">
        <v>137</v>
      </c>
      <c r="B100" s="30" t="s">
        <v>138</v>
      </c>
      <c r="C100" s="59">
        <v>0.81</v>
      </c>
      <c r="D100" s="59" t="str">
        <f t="shared" si="28"/>
        <v>Y</v>
      </c>
      <c r="E100" s="59">
        <v>0.6</v>
      </c>
      <c r="F100" s="59" t="str">
        <f t="shared" si="29"/>
        <v>Y</v>
      </c>
      <c r="G100" s="59">
        <v>0.78</v>
      </c>
      <c r="H100" s="59" t="str">
        <f t="shared" si="30"/>
        <v>Y</v>
      </c>
      <c r="I100" s="59">
        <v>0.71</v>
      </c>
      <c r="J100" s="59" t="str">
        <f t="shared" si="31"/>
        <v>Y</v>
      </c>
      <c r="K100" s="59">
        <v>0.64</v>
      </c>
      <c r="L100" s="59" t="str">
        <f t="shared" si="32"/>
        <v>Y</v>
      </c>
      <c r="M100" s="59">
        <v>0.7</v>
      </c>
      <c r="N100" s="59" t="str">
        <f t="shared" si="33"/>
        <v>Y</v>
      </c>
      <c r="O100" s="59">
        <v>0.7</v>
      </c>
      <c r="P100" s="59" t="str">
        <f t="shared" si="34"/>
        <v>Y</v>
      </c>
    </row>
    <row r="101" spans="1:16" ht="15.75" customHeight="1">
      <c r="A101" s="29" t="s">
        <v>139</v>
      </c>
      <c r="B101" s="30" t="s">
        <v>140</v>
      </c>
      <c r="C101" s="59">
        <v>0.85</v>
      </c>
      <c r="D101" s="59" t="str">
        <f t="shared" si="28"/>
        <v>Y</v>
      </c>
      <c r="E101" s="59">
        <v>0.62</v>
      </c>
      <c r="F101" s="59" t="str">
        <f t="shared" si="29"/>
        <v>Y</v>
      </c>
      <c r="G101" s="59">
        <v>0.74</v>
      </c>
      <c r="H101" s="59" t="str">
        <f t="shared" si="30"/>
        <v>Y</v>
      </c>
      <c r="I101" s="59">
        <v>0.7</v>
      </c>
      <c r="J101" s="59" t="str">
        <f t="shared" si="31"/>
        <v>Y</v>
      </c>
      <c r="K101" s="59">
        <v>0.7</v>
      </c>
      <c r="L101" s="59" t="str">
        <f t="shared" si="32"/>
        <v>Y</v>
      </c>
      <c r="M101" s="59">
        <v>0.7</v>
      </c>
      <c r="N101" s="59" t="str">
        <f t="shared" si="33"/>
        <v>Y</v>
      </c>
      <c r="O101" s="59">
        <v>0.8</v>
      </c>
      <c r="P101" s="59" t="str">
        <f t="shared" si="34"/>
        <v>Y</v>
      </c>
    </row>
    <row r="102" spans="1:16" ht="15.75" customHeight="1">
      <c r="A102" s="29" t="s">
        <v>141</v>
      </c>
      <c r="B102" s="30" t="s">
        <v>142</v>
      </c>
      <c r="C102" s="59">
        <v>0.84</v>
      </c>
      <c r="D102" s="59" t="str">
        <f t="shared" si="28"/>
        <v>Y</v>
      </c>
      <c r="E102" s="59">
        <v>0.71</v>
      </c>
      <c r="F102" s="59" t="str">
        <f t="shared" si="29"/>
        <v>Y</v>
      </c>
      <c r="G102" s="59">
        <v>0.8</v>
      </c>
      <c r="H102" s="59" t="str">
        <f t="shared" si="30"/>
        <v>Y</v>
      </c>
      <c r="I102" s="59">
        <v>0.71</v>
      </c>
      <c r="J102" s="59" t="str">
        <f t="shared" si="31"/>
        <v>Y</v>
      </c>
      <c r="K102" s="59">
        <v>0.73</v>
      </c>
      <c r="L102" s="59" t="str">
        <f t="shared" si="32"/>
        <v>Y</v>
      </c>
      <c r="M102" s="59">
        <v>0.7</v>
      </c>
      <c r="N102" s="59" t="str">
        <f t="shared" si="33"/>
        <v>Y</v>
      </c>
      <c r="O102" s="59">
        <v>0.65</v>
      </c>
      <c r="P102" s="59" t="str">
        <f t="shared" si="34"/>
        <v>Y</v>
      </c>
    </row>
    <row r="103" spans="1:16" ht="15.75" customHeight="1" thickBot="1">
      <c r="A103" s="29" t="s">
        <v>143</v>
      </c>
      <c r="B103" s="30" t="s">
        <v>144</v>
      </c>
      <c r="C103" s="59">
        <v>0.72</v>
      </c>
      <c r="D103" s="59" t="str">
        <f t="shared" si="28"/>
        <v>Y</v>
      </c>
      <c r="E103" s="59">
        <v>0.55000000000000004</v>
      </c>
      <c r="F103" s="59" t="str">
        <f t="shared" si="29"/>
        <v>Y</v>
      </c>
      <c r="G103" s="59">
        <v>0.73</v>
      </c>
      <c r="H103" s="59" t="str">
        <f t="shared" si="30"/>
        <v>Y</v>
      </c>
      <c r="I103" s="59">
        <v>0.79</v>
      </c>
      <c r="J103" s="59" t="str">
        <f t="shared" si="31"/>
        <v>Y</v>
      </c>
      <c r="K103" s="59">
        <v>0.78</v>
      </c>
      <c r="L103" s="59" t="str">
        <f t="shared" si="32"/>
        <v>Y</v>
      </c>
      <c r="M103" s="59">
        <v>0.85</v>
      </c>
      <c r="N103" s="59" t="str">
        <f t="shared" si="33"/>
        <v>Y</v>
      </c>
      <c r="O103" s="59">
        <v>0.75</v>
      </c>
      <c r="P103" s="59" t="str">
        <f t="shared" si="34"/>
        <v>Y</v>
      </c>
    </row>
    <row r="104" spans="1:16" ht="34.5" customHeight="1" thickBot="1">
      <c r="A104" s="286" t="s">
        <v>83</v>
      </c>
      <c r="B104" s="280"/>
      <c r="C104" s="60"/>
      <c r="D104" s="61">
        <f>COUNTIF(D84:D103,"Y")</f>
        <v>20</v>
      </c>
      <c r="E104" s="60"/>
      <c r="F104" s="61">
        <f>COUNTIF(F84:F103,"Y")</f>
        <v>19</v>
      </c>
      <c r="G104" s="60"/>
      <c r="H104" s="61">
        <f>COUNTIF(H84:H103,"Y")</f>
        <v>20</v>
      </c>
      <c r="I104" s="60"/>
      <c r="J104" s="61">
        <f>COUNTIF(J84:J103,"Y")</f>
        <v>20</v>
      </c>
      <c r="K104" s="60"/>
      <c r="L104" s="61">
        <f>COUNTIF(L84:L103,"Y")</f>
        <v>20</v>
      </c>
      <c r="M104" s="60"/>
      <c r="N104" s="61">
        <f>COUNTIF(N84:N103,"Y")</f>
        <v>20</v>
      </c>
      <c r="O104" s="60"/>
      <c r="P104" s="61">
        <f>COUNTIF(P84:P103,"Y")</f>
        <v>20</v>
      </c>
    </row>
    <row r="105" spans="1:16" ht="34.5" customHeight="1" thickBot="1">
      <c r="A105" s="286" t="s">
        <v>84</v>
      </c>
      <c r="B105" s="280"/>
      <c r="C105" s="60"/>
      <c r="D105" s="62">
        <f>(D104/20)*100</f>
        <v>100</v>
      </c>
      <c r="E105" s="60"/>
      <c r="F105" s="62">
        <f>(F104/20)*100</f>
        <v>95</v>
      </c>
      <c r="G105" s="60"/>
      <c r="H105" s="62">
        <f>(H104/20)*100</f>
        <v>100</v>
      </c>
      <c r="I105" s="60"/>
      <c r="J105" s="62">
        <f>(J104/20)*100</f>
        <v>100</v>
      </c>
      <c r="K105" s="60"/>
      <c r="L105" s="62">
        <f>(L104/20)*100</f>
        <v>100</v>
      </c>
      <c r="M105" s="60"/>
      <c r="N105" s="62">
        <f>(N104/20)*100</f>
        <v>100</v>
      </c>
      <c r="O105" s="60"/>
      <c r="P105" s="62">
        <f>(P104/20)*100</f>
        <v>100</v>
      </c>
    </row>
    <row r="106" spans="1:16" ht="24.75" customHeight="1" thickBot="1">
      <c r="A106" s="270" t="s">
        <v>85</v>
      </c>
      <c r="B106" s="262"/>
      <c r="C106" s="31">
        <f>POCO_CTES!$C$26</f>
        <v>0</v>
      </c>
      <c r="D106" s="55">
        <f>C106*($D$105/100)</f>
        <v>0</v>
      </c>
      <c r="E106" s="31">
        <f>POCO_CTES!$C$27</f>
        <v>3</v>
      </c>
      <c r="F106" s="55">
        <f>E106*($F$105/100)</f>
        <v>2.8499999999999996</v>
      </c>
      <c r="G106" s="31">
        <f>POCO_CTES!$C$28</f>
        <v>0</v>
      </c>
      <c r="H106" s="55">
        <f>G106*($H$105/100)</f>
        <v>0</v>
      </c>
      <c r="I106" s="31">
        <f>POCO_CTES!$C$29</f>
        <v>0</v>
      </c>
      <c r="J106" s="55">
        <f>I106*($J$105/100)</f>
        <v>0</v>
      </c>
      <c r="K106" s="31">
        <f>POCO_CTES!$C$30</f>
        <v>0</v>
      </c>
      <c r="L106" s="55">
        <f>K106*($L$105/100)</f>
        <v>0</v>
      </c>
      <c r="M106" s="31">
        <f>POCO_CTES!$C$31</f>
        <v>0</v>
      </c>
      <c r="N106" s="55">
        <f>M106*($N$105/100)</f>
        <v>0</v>
      </c>
      <c r="O106" s="31">
        <f>POCO_CTES!$C$32</f>
        <v>0</v>
      </c>
      <c r="P106" s="55">
        <f>O106*($P$105/100)</f>
        <v>0</v>
      </c>
    </row>
    <row r="107" spans="1:16" ht="24.75" customHeight="1" thickBot="1">
      <c r="A107" s="271" t="s">
        <v>86</v>
      </c>
      <c r="B107" s="272"/>
      <c r="C107" s="29">
        <f>POCO_CTES!$D$26</f>
        <v>1</v>
      </c>
      <c r="D107" s="55">
        <f t="shared" ref="D107:D113" si="35">C107*($D$105/100)</f>
        <v>1</v>
      </c>
      <c r="E107" s="29">
        <f>POCO_CTES!$D$27</f>
        <v>1</v>
      </c>
      <c r="F107" s="55">
        <f t="shared" ref="F107:F113" si="36">E107*($F$105/100)</f>
        <v>0.95</v>
      </c>
      <c r="G107" s="29">
        <f>POCO_CTES!$D$28</f>
        <v>3</v>
      </c>
      <c r="H107" s="55">
        <f t="shared" ref="H107:H113" si="37">G107*($H$105/100)</f>
        <v>3</v>
      </c>
      <c r="I107" s="29">
        <f>POCO_CTES!$D$29</f>
        <v>3</v>
      </c>
      <c r="J107" s="55">
        <f t="shared" ref="J107:J113" si="38">I107*($J$105/100)</f>
        <v>3</v>
      </c>
      <c r="K107" s="29">
        <f>POCO_CTES!$D$30</f>
        <v>3</v>
      </c>
      <c r="L107" s="55">
        <f t="shared" ref="L107:L113" si="39">K107*($L$105/100)</f>
        <v>3</v>
      </c>
      <c r="M107" s="29">
        <f>POCO_CTES!$D$31</f>
        <v>3</v>
      </c>
      <c r="N107" s="55">
        <f t="shared" ref="N107:N113" si="40">M107*($N$105/100)</f>
        <v>3</v>
      </c>
      <c r="O107" s="29">
        <f>POCO_CTES!$D$32</f>
        <v>3</v>
      </c>
      <c r="P107" s="55">
        <f t="shared" ref="P107:P113" si="41">O107*($P$105/100)</f>
        <v>3</v>
      </c>
    </row>
    <row r="108" spans="1:16" ht="24.75" customHeight="1" thickBot="1">
      <c r="A108" s="271" t="s">
        <v>87</v>
      </c>
      <c r="B108" s="272"/>
      <c r="C108" s="31">
        <f>POCO_CTES!$E$26</f>
        <v>3</v>
      </c>
      <c r="D108" s="55">
        <f t="shared" si="35"/>
        <v>3</v>
      </c>
      <c r="E108" s="31">
        <f>POCO_CTES!$E$27</f>
        <v>2</v>
      </c>
      <c r="F108" s="55">
        <f t="shared" si="36"/>
        <v>1.9</v>
      </c>
      <c r="G108" s="31">
        <f>POCO_CTES!$E$28</f>
        <v>3</v>
      </c>
      <c r="H108" s="55">
        <f t="shared" si="37"/>
        <v>3</v>
      </c>
      <c r="I108" s="31">
        <f>POCO_CTES!$E$29</f>
        <v>3</v>
      </c>
      <c r="J108" s="55">
        <f t="shared" si="38"/>
        <v>3</v>
      </c>
      <c r="K108" s="31">
        <f>POCO_CTES!$E$30</f>
        <v>3</v>
      </c>
      <c r="L108" s="55">
        <f t="shared" si="39"/>
        <v>3</v>
      </c>
      <c r="M108" s="31">
        <f>POCO_CTES!$E$31</f>
        <v>3</v>
      </c>
      <c r="N108" s="55">
        <f t="shared" si="40"/>
        <v>3</v>
      </c>
      <c r="O108" s="31">
        <f>POCO_CTES!$E$32</f>
        <v>3</v>
      </c>
      <c r="P108" s="55">
        <f t="shared" si="41"/>
        <v>3</v>
      </c>
    </row>
    <row r="109" spans="1:16" ht="24.75" customHeight="1" thickBot="1">
      <c r="A109" s="271" t="s">
        <v>88</v>
      </c>
      <c r="B109" s="272"/>
      <c r="C109" s="29">
        <f>POCO_CTES!$F$26</f>
        <v>0</v>
      </c>
      <c r="D109" s="55">
        <f t="shared" si="35"/>
        <v>0</v>
      </c>
      <c r="E109" s="29">
        <f>POCO_CTES!$F$27</f>
        <v>3</v>
      </c>
      <c r="F109" s="55">
        <f t="shared" si="36"/>
        <v>2.8499999999999996</v>
      </c>
      <c r="G109" s="29">
        <f>POCO_CTES!$F$28</f>
        <v>0</v>
      </c>
      <c r="H109" s="55">
        <f t="shared" si="37"/>
        <v>0</v>
      </c>
      <c r="I109" s="29">
        <f>POCO_CTES!$F$29</f>
        <v>3</v>
      </c>
      <c r="J109" s="55">
        <f t="shared" si="38"/>
        <v>3</v>
      </c>
      <c r="K109" s="29">
        <f>POCO_CTES!$F$30</f>
        <v>3</v>
      </c>
      <c r="L109" s="55">
        <f t="shared" si="39"/>
        <v>3</v>
      </c>
      <c r="M109" s="29">
        <f>POCO_CTES!$F$31</f>
        <v>0</v>
      </c>
      <c r="N109" s="55">
        <f t="shared" si="40"/>
        <v>0</v>
      </c>
      <c r="O109" s="29">
        <f>POCO_CTES!$F$32</f>
        <v>0</v>
      </c>
      <c r="P109" s="55">
        <f t="shared" si="41"/>
        <v>0</v>
      </c>
    </row>
    <row r="110" spans="1:16" ht="24.75" customHeight="1" thickBot="1">
      <c r="A110" s="271" t="s">
        <v>89</v>
      </c>
      <c r="B110" s="272"/>
      <c r="C110" s="31">
        <f>POCO_CTES!$G$26</f>
        <v>2</v>
      </c>
      <c r="D110" s="55">
        <f t="shared" si="35"/>
        <v>2</v>
      </c>
      <c r="E110" s="31">
        <f>POCO_CTES!$G$27</f>
        <v>0</v>
      </c>
      <c r="F110" s="55">
        <f t="shared" si="36"/>
        <v>0</v>
      </c>
      <c r="G110" s="31">
        <f>POCO_CTES!$G$28</f>
        <v>0</v>
      </c>
      <c r="H110" s="55">
        <f t="shared" si="37"/>
        <v>0</v>
      </c>
      <c r="I110" s="31">
        <f>POCO_CTES!$G$29</f>
        <v>2</v>
      </c>
      <c r="J110" s="55">
        <f t="shared" si="38"/>
        <v>2</v>
      </c>
      <c r="K110" s="31">
        <f>POCO_CTES!$G$30</f>
        <v>3</v>
      </c>
      <c r="L110" s="55">
        <f t="shared" si="39"/>
        <v>3</v>
      </c>
      <c r="M110" s="31">
        <f>POCO_CTES!$G$31</f>
        <v>2</v>
      </c>
      <c r="N110" s="55">
        <f t="shared" si="40"/>
        <v>2</v>
      </c>
      <c r="O110" s="31">
        <f>POCO_CTES!$G$32</f>
        <v>3</v>
      </c>
      <c r="P110" s="55">
        <f t="shared" si="41"/>
        <v>3</v>
      </c>
    </row>
    <row r="111" spans="1:16" ht="24.75" customHeight="1" thickBot="1">
      <c r="A111" s="271" t="s">
        <v>90</v>
      </c>
      <c r="B111" s="272"/>
      <c r="C111" s="29">
        <f>POCO_CTES!$H$26</f>
        <v>0</v>
      </c>
      <c r="D111" s="55">
        <f t="shared" si="35"/>
        <v>0</v>
      </c>
      <c r="E111" s="29">
        <f>POCO_CTES!$H$27</f>
        <v>3</v>
      </c>
      <c r="F111" s="55">
        <f t="shared" si="36"/>
        <v>2.8499999999999996</v>
      </c>
      <c r="G111" s="29">
        <f>POCO_CTES!$H$28</f>
        <v>2</v>
      </c>
      <c r="H111" s="55">
        <f t="shared" si="37"/>
        <v>2</v>
      </c>
      <c r="I111" s="29">
        <f>POCO_CTES!$H$29</f>
        <v>3</v>
      </c>
      <c r="J111" s="55">
        <f t="shared" si="38"/>
        <v>3</v>
      </c>
      <c r="K111" s="29">
        <f>POCO_CTES!$H$30</f>
        <v>0</v>
      </c>
      <c r="L111" s="55">
        <f t="shared" si="39"/>
        <v>0</v>
      </c>
      <c r="M111" s="29">
        <f>POCO_CTES!$H$31</f>
        <v>0</v>
      </c>
      <c r="N111" s="55">
        <f t="shared" si="40"/>
        <v>0</v>
      </c>
      <c r="O111" s="29">
        <f>POCO_CTES!$H$32</f>
        <v>0</v>
      </c>
      <c r="P111" s="55">
        <f t="shared" si="41"/>
        <v>0</v>
      </c>
    </row>
    <row r="112" spans="1:16" ht="24.75" customHeight="1" thickBot="1">
      <c r="A112" s="275" t="s">
        <v>103</v>
      </c>
      <c r="B112" s="276"/>
      <c r="C112" s="31">
        <f>POCO_CTES!$I$26</f>
        <v>3</v>
      </c>
      <c r="D112" s="55">
        <f t="shared" si="35"/>
        <v>3</v>
      </c>
      <c r="E112" s="31">
        <f>POCO_CTES!$I$27</f>
        <v>2</v>
      </c>
      <c r="F112" s="55">
        <f t="shared" si="36"/>
        <v>1.9</v>
      </c>
      <c r="G112" s="31">
        <f>POCO_CTES!$I$28</f>
        <v>0</v>
      </c>
      <c r="H112" s="55">
        <f t="shared" si="37"/>
        <v>0</v>
      </c>
      <c r="I112" s="31">
        <f>POCO_CTES!$I$29</f>
        <v>2</v>
      </c>
      <c r="J112" s="55">
        <f t="shared" si="38"/>
        <v>2</v>
      </c>
      <c r="K112" s="31">
        <f>POCO_CTES!$I$30</f>
        <v>3</v>
      </c>
      <c r="L112" s="55">
        <f t="shared" si="39"/>
        <v>3</v>
      </c>
      <c r="M112" s="31">
        <f>POCO_CTES!$I$31</f>
        <v>0</v>
      </c>
      <c r="N112" s="55">
        <f t="shared" si="40"/>
        <v>0</v>
      </c>
      <c r="O112" s="31">
        <f>POCO_CTES!$I$32</f>
        <v>0</v>
      </c>
      <c r="P112" s="55">
        <f t="shared" si="41"/>
        <v>0</v>
      </c>
    </row>
    <row r="113" spans="1:16" ht="24.75" customHeight="1" thickBot="1">
      <c r="A113" s="245" t="s">
        <v>104</v>
      </c>
      <c r="B113" s="246"/>
      <c r="C113" s="29">
        <f>POCO_CTES!$J$26</f>
        <v>1</v>
      </c>
      <c r="D113" s="55">
        <f t="shared" si="35"/>
        <v>1</v>
      </c>
      <c r="E113" s="29">
        <f>POCO_CTES!$J$27</f>
        <v>2</v>
      </c>
      <c r="F113" s="55">
        <f t="shared" si="36"/>
        <v>1.9</v>
      </c>
      <c r="G113" s="29">
        <f>POCO_CTES!$J$28</f>
        <v>0</v>
      </c>
      <c r="H113" s="55">
        <f t="shared" si="37"/>
        <v>0</v>
      </c>
      <c r="I113" s="29">
        <f>POCO_CTES!$J$29</f>
        <v>0</v>
      </c>
      <c r="J113" s="55">
        <f t="shared" si="38"/>
        <v>0</v>
      </c>
      <c r="K113" s="29">
        <f>POCO_CTES!$J$30</f>
        <v>3</v>
      </c>
      <c r="L113" s="55">
        <f t="shared" si="39"/>
        <v>3</v>
      </c>
      <c r="M113" s="29">
        <f>POCO_CTES!$J$31</f>
        <v>0</v>
      </c>
      <c r="N113" s="55">
        <f t="shared" si="40"/>
        <v>0</v>
      </c>
      <c r="O113" s="29">
        <f>POCO_CTES!$J$32</f>
        <v>0</v>
      </c>
      <c r="P113" s="55">
        <f t="shared" si="41"/>
        <v>0</v>
      </c>
    </row>
    <row r="114" spans="1:16" ht="30" customHeight="1">
      <c r="A114" s="261" t="s">
        <v>91</v>
      </c>
      <c r="B114" s="262"/>
      <c r="C114" s="71">
        <f>SUM(C84:C104)</f>
        <v>15.980000000000002</v>
      </c>
      <c r="D114" s="31"/>
      <c r="E114" s="68">
        <f>SUM(E84:E104)</f>
        <v>12.849999999999998</v>
      </c>
      <c r="F114" s="31"/>
      <c r="G114" s="68">
        <f>SUM(G84:G104)</f>
        <v>14.7</v>
      </c>
      <c r="H114" s="31"/>
      <c r="I114" s="71">
        <f>SUM(I84:I104)</f>
        <v>14.509999999999998</v>
      </c>
      <c r="J114" s="31"/>
      <c r="K114" s="71">
        <f>SUM(K84:K104)</f>
        <v>13.17</v>
      </c>
      <c r="L114" s="31"/>
      <c r="M114" s="68">
        <f>SUM(M84:M104)</f>
        <v>14.469999999999995</v>
      </c>
      <c r="N114" s="31"/>
      <c r="O114" s="71">
        <f>SUM(O84:O104)</f>
        <v>14.1</v>
      </c>
      <c r="P114" s="31"/>
    </row>
    <row r="115" spans="1:16" ht="30" customHeight="1" thickBot="1">
      <c r="A115" s="263" t="s">
        <v>92</v>
      </c>
      <c r="B115" s="264"/>
      <c r="C115" s="69">
        <f>(C114/20)*100</f>
        <v>79.90000000000002</v>
      </c>
      <c r="D115" s="64"/>
      <c r="E115" s="69">
        <f>(E114/20)*100</f>
        <v>64.249999999999986</v>
      </c>
      <c r="F115" s="64"/>
      <c r="G115" s="69">
        <f>(G114/20)*100</f>
        <v>73.5</v>
      </c>
      <c r="H115" s="64"/>
      <c r="I115" s="69">
        <f>(I114/20)*100</f>
        <v>72.55</v>
      </c>
      <c r="J115" s="64"/>
      <c r="K115" s="69">
        <f>(K114/20)*100</f>
        <v>65.849999999999994</v>
      </c>
      <c r="L115" s="64"/>
      <c r="M115" s="69">
        <f>(M114/20)*100</f>
        <v>72.34999999999998</v>
      </c>
      <c r="N115" s="64"/>
      <c r="O115" s="69">
        <f>(O114/20)*100</f>
        <v>70.5</v>
      </c>
      <c r="P115" s="64"/>
    </row>
    <row r="116" spans="1:16" ht="15.75" customHeight="1" thickBot="1"/>
    <row r="117" spans="1:16" ht="15.75" customHeight="1">
      <c r="A117" s="247" t="s">
        <v>96</v>
      </c>
      <c r="B117" s="247"/>
      <c r="C117" s="247"/>
      <c r="D117" s="247"/>
      <c r="E117" s="247"/>
      <c r="F117" s="247"/>
      <c r="G117" s="247"/>
      <c r="H117" s="247"/>
      <c r="I117" s="247"/>
      <c r="J117" s="247"/>
      <c r="K117" s="247"/>
      <c r="L117" s="247"/>
      <c r="M117" s="247"/>
      <c r="N117" s="247"/>
      <c r="O117" s="247"/>
      <c r="P117" s="247"/>
    </row>
    <row r="118" spans="1:16" ht="15.75" customHeight="1" thickBot="1">
      <c r="A118" s="248">
        <v>44317</v>
      </c>
      <c r="B118" s="249"/>
      <c r="C118" s="249"/>
      <c r="D118" s="249"/>
      <c r="E118" s="249"/>
      <c r="F118" s="249"/>
      <c r="G118" s="249"/>
      <c r="H118" s="249"/>
      <c r="I118" s="250"/>
      <c r="J118" s="250"/>
      <c r="K118" s="250"/>
      <c r="L118" s="250"/>
      <c r="M118" s="250"/>
      <c r="N118" s="250"/>
      <c r="O118" s="250"/>
      <c r="P118" s="250"/>
    </row>
    <row r="119" spans="1:16" ht="106.5" customHeight="1" thickBot="1">
      <c r="A119" s="72" t="s">
        <v>49</v>
      </c>
      <c r="B119" s="72" t="s">
        <v>50</v>
      </c>
      <c r="C119" s="251" t="s">
        <v>164</v>
      </c>
      <c r="D119" s="252"/>
      <c r="E119" s="251" t="s">
        <v>165</v>
      </c>
      <c r="F119" s="252"/>
      <c r="G119" s="251" t="s">
        <v>166</v>
      </c>
      <c r="H119" s="252"/>
      <c r="I119" s="253"/>
      <c r="J119" s="254"/>
      <c r="K119" s="254"/>
      <c r="L119" s="254"/>
      <c r="M119" s="254"/>
      <c r="N119" s="254"/>
      <c r="O119" s="254"/>
      <c r="P119" s="254"/>
    </row>
    <row r="120" spans="1:16" ht="15.75" customHeight="1">
      <c r="A120" s="73" t="s">
        <v>51</v>
      </c>
      <c r="B120" s="73" t="s">
        <v>52</v>
      </c>
      <c r="C120" s="74">
        <v>0.66800000000000004</v>
      </c>
      <c r="D120" s="74" t="str">
        <f t="shared" ref="D120:D134" si="42">IF(C120&gt;=55%,"Y","N")</f>
        <v>Y</v>
      </c>
      <c r="E120" s="74">
        <v>0.77</v>
      </c>
      <c r="F120" s="74" t="str">
        <f t="shared" ref="F120:F134" si="43">IF(E120&gt;=55%,"Y","N")</f>
        <v>Y</v>
      </c>
      <c r="G120" s="74">
        <v>0.55000000000000004</v>
      </c>
      <c r="H120" s="74" t="str">
        <f t="shared" ref="H120:H134" si="44">IF(G120&gt;=55%,"Y","N")</f>
        <v>Y</v>
      </c>
      <c r="I120" s="255"/>
      <c r="J120" s="255"/>
      <c r="K120" s="255"/>
      <c r="L120" s="255"/>
      <c r="M120" s="255"/>
      <c r="N120" s="255"/>
      <c r="O120" s="255"/>
      <c r="P120" s="255"/>
    </row>
    <row r="121" spans="1:16" ht="15.75" customHeight="1">
      <c r="A121" s="73" t="s">
        <v>55</v>
      </c>
      <c r="B121" s="73" t="s">
        <v>56</v>
      </c>
      <c r="C121" s="74">
        <v>0.65600000000000003</v>
      </c>
      <c r="D121" s="74" t="str">
        <f t="shared" si="42"/>
        <v>Y</v>
      </c>
      <c r="E121" s="74">
        <v>0.77</v>
      </c>
      <c r="F121" s="74" t="str">
        <f t="shared" si="43"/>
        <v>Y</v>
      </c>
      <c r="G121" s="74">
        <v>0.56000000000000005</v>
      </c>
      <c r="H121" s="74" t="str">
        <f t="shared" si="44"/>
        <v>Y</v>
      </c>
      <c r="I121" s="255"/>
      <c r="J121" s="255"/>
      <c r="K121" s="255"/>
      <c r="L121" s="255"/>
      <c r="M121" s="255"/>
      <c r="N121" s="255"/>
      <c r="O121" s="255"/>
      <c r="P121" s="255"/>
    </row>
    <row r="122" spans="1:16" ht="15.75" customHeight="1">
      <c r="A122" s="73" t="s">
        <v>57</v>
      </c>
      <c r="B122" s="73" t="s">
        <v>58</v>
      </c>
      <c r="C122" s="74">
        <v>0.64400000000000002</v>
      </c>
      <c r="D122" s="74" t="str">
        <f t="shared" si="42"/>
        <v>Y</v>
      </c>
      <c r="E122" s="74">
        <v>0.78</v>
      </c>
      <c r="F122" s="74" t="str">
        <f t="shared" si="43"/>
        <v>Y</v>
      </c>
      <c r="G122" s="74">
        <v>0.55000000000000004</v>
      </c>
      <c r="H122" s="74" t="str">
        <f t="shared" si="44"/>
        <v>Y</v>
      </c>
      <c r="I122" s="255"/>
      <c r="J122" s="255"/>
      <c r="K122" s="255"/>
      <c r="L122" s="255"/>
      <c r="M122" s="255"/>
      <c r="N122" s="255"/>
      <c r="O122" s="255"/>
      <c r="P122" s="255"/>
    </row>
    <row r="123" spans="1:16" ht="15.75" customHeight="1">
      <c r="A123" s="73" t="s">
        <v>61</v>
      </c>
      <c r="B123" s="73" t="s">
        <v>62</v>
      </c>
      <c r="C123" s="74">
        <v>0.69799999999999995</v>
      </c>
      <c r="D123" s="74" t="str">
        <f t="shared" si="42"/>
        <v>Y</v>
      </c>
      <c r="E123" s="74">
        <v>0.82</v>
      </c>
      <c r="F123" s="74" t="str">
        <f t="shared" si="43"/>
        <v>Y</v>
      </c>
      <c r="G123" s="74">
        <v>0.73</v>
      </c>
      <c r="H123" s="74" t="str">
        <f t="shared" si="44"/>
        <v>Y</v>
      </c>
      <c r="I123" s="255"/>
      <c r="J123" s="255"/>
      <c r="K123" s="255"/>
      <c r="L123" s="255"/>
      <c r="M123" s="255"/>
      <c r="N123" s="255"/>
      <c r="O123" s="255"/>
      <c r="P123" s="255"/>
    </row>
    <row r="124" spans="1:16" ht="15.75" customHeight="1">
      <c r="A124" s="73" t="s">
        <v>63</v>
      </c>
      <c r="B124" s="73" t="s">
        <v>64</v>
      </c>
      <c r="C124" s="74">
        <v>0.748</v>
      </c>
      <c r="D124" s="74" t="str">
        <f t="shared" si="42"/>
        <v>Y</v>
      </c>
      <c r="E124" s="74">
        <v>0.78</v>
      </c>
      <c r="F124" s="74" t="str">
        <f t="shared" si="43"/>
        <v>Y</v>
      </c>
      <c r="G124" s="74">
        <v>0.72</v>
      </c>
      <c r="H124" s="74" t="str">
        <f t="shared" si="44"/>
        <v>Y</v>
      </c>
      <c r="I124" s="255"/>
      <c r="J124" s="255"/>
      <c r="K124" s="255"/>
      <c r="L124" s="255"/>
      <c r="M124" s="255"/>
      <c r="N124" s="255"/>
      <c r="O124" s="255"/>
      <c r="P124" s="255"/>
    </row>
    <row r="125" spans="1:16" ht="15.75" customHeight="1">
      <c r="A125" s="73" t="s">
        <v>65</v>
      </c>
      <c r="B125" s="73" t="s">
        <v>66</v>
      </c>
      <c r="C125" s="74">
        <v>0.57499999999999996</v>
      </c>
      <c r="D125" s="74" t="str">
        <f t="shared" si="42"/>
        <v>Y</v>
      </c>
      <c r="E125" s="74">
        <v>0.85</v>
      </c>
      <c r="F125" s="74" t="str">
        <f t="shared" si="43"/>
        <v>Y</v>
      </c>
      <c r="G125" s="74">
        <v>0.5</v>
      </c>
      <c r="H125" s="74" t="str">
        <f t="shared" si="44"/>
        <v>N</v>
      </c>
      <c r="I125" s="255"/>
      <c r="J125" s="255"/>
      <c r="K125" s="255"/>
      <c r="L125" s="255"/>
      <c r="M125" s="255"/>
      <c r="N125" s="255"/>
      <c r="O125" s="255"/>
      <c r="P125" s="255"/>
    </row>
    <row r="126" spans="1:16" ht="15.75" customHeight="1">
      <c r="A126" s="73" t="s">
        <v>67</v>
      </c>
      <c r="B126" s="73" t="s">
        <v>68</v>
      </c>
      <c r="C126" s="74">
        <v>0.72299999999999998</v>
      </c>
      <c r="D126" s="74" t="str">
        <f t="shared" si="42"/>
        <v>Y</v>
      </c>
      <c r="E126" s="74">
        <v>0.84</v>
      </c>
      <c r="F126" s="74" t="str">
        <f t="shared" si="43"/>
        <v>Y</v>
      </c>
      <c r="G126" s="74">
        <v>0.6</v>
      </c>
      <c r="H126" s="74" t="str">
        <f t="shared" si="44"/>
        <v>Y</v>
      </c>
      <c r="I126" s="255"/>
      <c r="J126" s="255"/>
      <c r="K126" s="255"/>
      <c r="L126" s="255"/>
      <c r="M126" s="255"/>
      <c r="N126" s="255"/>
      <c r="O126" s="255"/>
      <c r="P126" s="255"/>
    </row>
    <row r="127" spans="1:16" ht="15.75" customHeight="1">
      <c r="A127" s="73" t="s">
        <v>69</v>
      </c>
      <c r="B127" s="73" t="s">
        <v>70</v>
      </c>
      <c r="C127" s="74">
        <v>0.749</v>
      </c>
      <c r="D127" s="74" t="str">
        <f t="shared" si="42"/>
        <v>Y</v>
      </c>
      <c r="E127" s="74">
        <v>0.84</v>
      </c>
      <c r="F127" s="74" t="str">
        <f t="shared" si="43"/>
        <v>Y</v>
      </c>
      <c r="G127" s="74">
        <v>0.68</v>
      </c>
      <c r="H127" s="74" t="str">
        <f t="shared" si="44"/>
        <v>Y</v>
      </c>
      <c r="I127" s="255"/>
      <c r="J127" s="255"/>
      <c r="K127" s="255"/>
      <c r="L127" s="255"/>
      <c r="M127" s="255"/>
      <c r="N127" s="255"/>
      <c r="O127" s="255"/>
      <c r="P127" s="255"/>
    </row>
    <row r="128" spans="1:16" ht="15.75" customHeight="1">
      <c r="A128" s="73" t="s">
        <v>71</v>
      </c>
      <c r="B128" s="73" t="s">
        <v>72</v>
      </c>
      <c r="C128" s="74">
        <v>0.67100000000000004</v>
      </c>
      <c r="D128" s="74" t="str">
        <f t="shared" si="42"/>
        <v>Y</v>
      </c>
      <c r="E128" s="74">
        <v>0.55000000000000004</v>
      </c>
      <c r="F128" s="74" t="str">
        <f t="shared" si="43"/>
        <v>Y</v>
      </c>
      <c r="G128" s="74">
        <v>0.65</v>
      </c>
      <c r="H128" s="74" t="str">
        <f t="shared" si="44"/>
        <v>Y</v>
      </c>
      <c r="I128" s="255"/>
      <c r="J128" s="255"/>
      <c r="K128" s="255"/>
      <c r="L128" s="255"/>
      <c r="M128" s="255"/>
      <c r="N128" s="255"/>
      <c r="O128" s="255"/>
      <c r="P128" s="255"/>
    </row>
    <row r="129" spans="1:16" ht="15.75" customHeight="1">
      <c r="A129" s="73" t="s">
        <v>73</v>
      </c>
      <c r="B129" s="73" t="s">
        <v>74</v>
      </c>
      <c r="C129" s="74">
        <v>0.73199999999999998</v>
      </c>
      <c r="D129" s="74" t="str">
        <f t="shared" si="42"/>
        <v>Y</v>
      </c>
      <c r="E129" s="74">
        <v>0.78</v>
      </c>
      <c r="F129" s="74" t="str">
        <f t="shared" si="43"/>
        <v>Y</v>
      </c>
      <c r="G129" s="74">
        <v>0.65</v>
      </c>
      <c r="H129" s="74" t="str">
        <f t="shared" si="44"/>
        <v>Y</v>
      </c>
      <c r="I129" s="255"/>
      <c r="J129" s="255"/>
      <c r="K129" s="255"/>
      <c r="L129" s="255"/>
      <c r="M129" s="255"/>
      <c r="N129" s="255"/>
      <c r="O129" s="255"/>
      <c r="P129" s="255"/>
    </row>
    <row r="130" spans="1:16" ht="15.75" customHeight="1">
      <c r="A130" s="73" t="s">
        <v>75</v>
      </c>
      <c r="B130" s="73" t="s">
        <v>76</v>
      </c>
      <c r="C130" s="74">
        <v>0.77600000000000002</v>
      </c>
      <c r="D130" s="74" t="str">
        <f t="shared" si="42"/>
        <v>Y</v>
      </c>
      <c r="E130" s="74">
        <v>0.84</v>
      </c>
      <c r="F130" s="74" t="str">
        <f t="shared" si="43"/>
        <v>Y</v>
      </c>
      <c r="G130" s="74">
        <v>0.76</v>
      </c>
      <c r="H130" s="74" t="str">
        <f t="shared" si="44"/>
        <v>Y</v>
      </c>
      <c r="I130" s="255"/>
      <c r="J130" s="255"/>
      <c r="K130" s="255"/>
      <c r="L130" s="255"/>
      <c r="M130" s="255"/>
      <c r="N130" s="255"/>
      <c r="O130" s="255"/>
      <c r="P130" s="255"/>
    </row>
    <row r="131" spans="1:16" ht="15.75" customHeight="1">
      <c r="A131" s="73" t="s">
        <v>77</v>
      </c>
      <c r="B131" s="73" t="s">
        <v>78</v>
      </c>
      <c r="C131" s="74">
        <v>0.73399999999999999</v>
      </c>
      <c r="D131" s="74" t="str">
        <f t="shared" si="42"/>
        <v>Y</v>
      </c>
      <c r="E131" s="74">
        <v>0.74</v>
      </c>
      <c r="F131" s="74" t="str">
        <f t="shared" si="43"/>
        <v>Y</v>
      </c>
      <c r="G131" s="74">
        <v>0.5</v>
      </c>
      <c r="H131" s="74" t="str">
        <f t="shared" si="44"/>
        <v>N</v>
      </c>
      <c r="I131" s="255"/>
      <c r="J131" s="255"/>
      <c r="K131" s="255"/>
      <c r="L131" s="255"/>
      <c r="M131" s="255"/>
      <c r="N131" s="255"/>
      <c r="O131" s="255"/>
      <c r="P131" s="255"/>
    </row>
    <row r="132" spans="1:16" ht="15.75" customHeight="1">
      <c r="A132" s="73" t="s">
        <v>79</v>
      </c>
      <c r="B132" s="73" t="s">
        <v>80</v>
      </c>
      <c r="C132" s="74">
        <v>0.59499999999999997</v>
      </c>
      <c r="D132" s="74" t="str">
        <f t="shared" si="42"/>
        <v>Y</v>
      </c>
      <c r="E132" s="74">
        <v>0.79</v>
      </c>
      <c r="F132" s="74" t="str">
        <f t="shared" si="43"/>
        <v>Y</v>
      </c>
      <c r="G132" s="74">
        <v>0.6</v>
      </c>
      <c r="H132" s="74" t="str">
        <f t="shared" si="44"/>
        <v>Y</v>
      </c>
      <c r="I132" s="255"/>
      <c r="J132" s="255"/>
      <c r="K132" s="255"/>
      <c r="L132" s="255"/>
      <c r="M132" s="255"/>
      <c r="N132" s="255"/>
      <c r="O132" s="255"/>
      <c r="P132" s="255"/>
    </row>
    <row r="133" spans="1:16" ht="15.75" customHeight="1">
      <c r="A133" s="73" t="s">
        <v>81</v>
      </c>
      <c r="B133" s="73" t="s">
        <v>82</v>
      </c>
      <c r="C133" s="74">
        <v>0.63100000000000001</v>
      </c>
      <c r="D133" s="74" t="str">
        <f t="shared" si="42"/>
        <v>Y</v>
      </c>
      <c r="E133" s="74">
        <v>0.76</v>
      </c>
      <c r="F133" s="74" t="str">
        <f t="shared" si="43"/>
        <v>Y</v>
      </c>
      <c r="G133" s="74">
        <v>0.55000000000000004</v>
      </c>
      <c r="H133" s="74" t="str">
        <f t="shared" si="44"/>
        <v>Y</v>
      </c>
      <c r="I133" s="255"/>
      <c r="J133" s="255"/>
      <c r="K133" s="255"/>
      <c r="L133" s="255"/>
      <c r="M133" s="255"/>
      <c r="N133" s="255"/>
      <c r="O133" s="255"/>
      <c r="P133" s="255"/>
    </row>
    <row r="134" spans="1:16" ht="15.75" customHeight="1">
      <c r="A134" s="73" t="s">
        <v>53</v>
      </c>
      <c r="B134" s="73" t="s">
        <v>54</v>
      </c>
      <c r="C134" s="74">
        <v>0.65</v>
      </c>
      <c r="D134" s="74" t="str">
        <f t="shared" si="42"/>
        <v>Y</v>
      </c>
      <c r="E134" s="74">
        <v>0.86</v>
      </c>
      <c r="F134" s="74" t="str">
        <f t="shared" si="43"/>
        <v>Y</v>
      </c>
      <c r="G134" s="74">
        <v>0.5</v>
      </c>
      <c r="H134" s="74" t="str">
        <f t="shared" si="44"/>
        <v>N</v>
      </c>
      <c r="I134" s="255"/>
      <c r="J134" s="255"/>
      <c r="K134" s="255"/>
      <c r="L134" s="255"/>
      <c r="M134" s="255"/>
      <c r="N134" s="255"/>
      <c r="O134" s="255"/>
      <c r="P134" s="255"/>
    </row>
    <row r="135" spans="1:16">
      <c r="A135" s="73" t="s">
        <v>59</v>
      </c>
      <c r="B135" s="73" t="s">
        <v>146</v>
      </c>
      <c r="C135" s="74">
        <v>0.67500000000000004</v>
      </c>
      <c r="D135" s="74" t="str">
        <f>IF(C135&gt;=55%,"Y","N")</f>
        <v>Y</v>
      </c>
      <c r="E135" s="74">
        <v>0.77</v>
      </c>
      <c r="F135" s="74" t="str">
        <f>IF(E135&gt;=55%,"Y","N")</f>
        <v>Y</v>
      </c>
      <c r="G135" s="74">
        <v>0.61</v>
      </c>
      <c r="H135" s="74" t="str">
        <f>IF(G135&gt;=55%,"Y","N")</f>
        <v>Y</v>
      </c>
      <c r="I135" s="255"/>
      <c r="J135" s="255"/>
      <c r="K135" s="255"/>
      <c r="L135" s="255"/>
      <c r="M135" s="255"/>
      <c r="N135" s="255"/>
      <c r="O135" s="255"/>
      <c r="P135" s="255"/>
    </row>
    <row r="136" spans="1:16">
      <c r="A136" s="73"/>
      <c r="B136" s="73"/>
      <c r="C136" s="74"/>
      <c r="D136" s="74"/>
      <c r="E136" s="74"/>
      <c r="F136" s="74"/>
      <c r="G136" s="74"/>
      <c r="H136" s="74"/>
      <c r="I136" s="255"/>
      <c r="J136" s="255"/>
      <c r="K136" s="255"/>
      <c r="L136" s="255"/>
      <c r="M136" s="255"/>
      <c r="N136" s="255"/>
      <c r="O136" s="255"/>
      <c r="P136" s="255"/>
    </row>
    <row r="137" spans="1:16">
      <c r="A137" s="73"/>
      <c r="B137" s="73"/>
      <c r="C137" s="74"/>
      <c r="D137" s="74"/>
      <c r="E137" s="74"/>
      <c r="F137" s="74"/>
      <c r="G137" s="74"/>
      <c r="H137" s="74"/>
      <c r="I137" s="255"/>
      <c r="J137" s="255"/>
      <c r="K137" s="255"/>
      <c r="L137" s="255"/>
      <c r="M137" s="255"/>
      <c r="N137" s="255"/>
      <c r="O137" s="255"/>
      <c r="P137" s="255"/>
    </row>
    <row r="138" spans="1:16">
      <c r="A138" s="73"/>
      <c r="B138" s="73"/>
      <c r="C138" s="74"/>
      <c r="D138" s="74"/>
      <c r="E138" s="74"/>
      <c r="F138" s="74"/>
      <c r="G138" s="74"/>
      <c r="H138" s="74"/>
      <c r="I138" s="255"/>
      <c r="J138" s="255"/>
      <c r="K138" s="255"/>
      <c r="L138" s="255"/>
      <c r="M138" s="255"/>
      <c r="N138" s="255"/>
      <c r="O138" s="255"/>
      <c r="P138" s="255"/>
    </row>
    <row r="139" spans="1:16" ht="16.5" thickBot="1">
      <c r="A139" s="75"/>
      <c r="B139" s="75"/>
      <c r="C139" s="75"/>
      <c r="D139" s="75"/>
      <c r="E139" s="75"/>
      <c r="F139" s="75"/>
      <c r="G139" s="75"/>
      <c r="H139" s="75"/>
      <c r="I139" s="255"/>
      <c r="J139" s="255"/>
      <c r="K139" s="255"/>
      <c r="L139" s="255"/>
      <c r="M139" s="255"/>
      <c r="N139" s="255"/>
      <c r="O139" s="255"/>
      <c r="P139" s="255"/>
    </row>
    <row r="140" spans="1:16" ht="34.5" customHeight="1" thickBot="1">
      <c r="A140" s="257" t="s">
        <v>83</v>
      </c>
      <c r="B140" s="256"/>
      <c r="C140" s="76"/>
      <c r="D140" s="77">
        <f>COUNTIF(D120:D138,"Y")</f>
        <v>16</v>
      </c>
      <c r="E140" s="76"/>
      <c r="F140" s="77">
        <f>COUNTIF(F120:F138,"Y")</f>
        <v>16</v>
      </c>
      <c r="G140" s="76"/>
      <c r="H140" s="77">
        <f>COUNTIF(H120:H138,"Y")</f>
        <v>13</v>
      </c>
      <c r="I140" s="255"/>
      <c r="J140" s="255"/>
      <c r="K140" s="255"/>
      <c r="L140" s="255"/>
      <c r="M140" s="255"/>
      <c r="N140" s="255"/>
      <c r="O140" s="255"/>
      <c r="P140" s="255"/>
    </row>
    <row r="141" spans="1:16" ht="34.5" customHeight="1" thickBot="1">
      <c r="A141" s="286" t="s">
        <v>84</v>
      </c>
      <c r="B141" s="280"/>
      <c r="C141" s="60"/>
      <c r="D141" s="62">
        <f>(D140/16)*100</f>
        <v>100</v>
      </c>
      <c r="E141" s="60"/>
      <c r="F141" s="62">
        <f>(F140/16)*100</f>
        <v>100</v>
      </c>
      <c r="G141" s="60"/>
      <c r="H141" s="62">
        <f>(H140/16)*100</f>
        <v>81.25</v>
      </c>
      <c r="I141" s="255"/>
      <c r="J141" s="255"/>
      <c r="K141" s="255"/>
      <c r="L141" s="255"/>
      <c r="M141" s="255"/>
      <c r="N141" s="255"/>
      <c r="O141" s="255"/>
      <c r="P141" s="255"/>
    </row>
    <row r="142" spans="1:16" ht="24.75" customHeight="1" thickBot="1">
      <c r="A142" s="270" t="s">
        <v>85</v>
      </c>
      <c r="B142" s="262"/>
      <c r="C142" s="31">
        <f>POCO_CTES!$C$33</f>
        <v>0</v>
      </c>
      <c r="D142" s="55">
        <f>C142*($D$141/100)</f>
        <v>0</v>
      </c>
      <c r="E142" s="31">
        <f>POCO_CTES!$C$34</f>
        <v>0</v>
      </c>
      <c r="F142" s="55">
        <f>E142*($F$141/100)</f>
        <v>0</v>
      </c>
      <c r="G142" s="31">
        <f>POCO_CTES!$C$35</f>
        <v>0</v>
      </c>
      <c r="H142" s="55">
        <f>G142*($H$141/100)</f>
        <v>0</v>
      </c>
      <c r="I142" s="255"/>
      <c r="J142" s="255"/>
      <c r="K142" s="255"/>
      <c r="L142" s="255"/>
      <c r="M142" s="255"/>
      <c r="N142" s="255"/>
      <c r="O142" s="255"/>
      <c r="P142" s="255"/>
    </row>
    <row r="143" spans="1:16" ht="24.75" customHeight="1" thickBot="1">
      <c r="A143" s="271" t="s">
        <v>86</v>
      </c>
      <c r="B143" s="272"/>
      <c r="C143" s="29">
        <f>POCO_CTES!$D$33</f>
        <v>3</v>
      </c>
      <c r="D143" s="55">
        <f t="shared" ref="D143:D149" si="45">C143*($D$141/100)</f>
        <v>3</v>
      </c>
      <c r="E143" s="29">
        <f>POCO_CTES!$D$34</f>
        <v>3</v>
      </c>
      <c r="F143" s="55">
        <f t="shared" ref="F143:F149" si="46">E143*($F$141/100)</f>
        <v>3</v>
      </c>
      <c r="G143" s="29">
        <f>POCO_CTES!$D$35</f>
        <v>3</v>
      </c>
      <c r="H143" s="55">
        <f t="shared" ref="H143:H149" si="47">G143*($H$141/100)</f>
        <v>2.4375</v>
      </c>
      <c r="I143" s="255"/>
      <c r="J143" s="255"/>
      <c r="K143" s="255"/>
      <c r="L143" s="255"/>
      <c r="M143" s="255"/>
      <c r="N143" s="255"/>
      <c r="O143" s="255"/>
      <c r="P143" s="255"/>
    </row>
    <row r="144" spans="1:16" ht="24.75" customHeight="1" thickBot="1">
      <c r="A144" s="271" t="s">
        <v>87</v>
      </c>
      <c r="B144" s="272"/>
      <c r="C144" s="31">
        <f>POCO_CTES!$E$33</f>
        <v>3</v>
      </c>
      <c r="D144" s="55">
        <f t="shared" si="45"/>
        <v>3</v>
      </c>
      <c r="E144" s="31">
        <f>POCO_CTES!$E$34</f>
        <v>3</v>
      </c>
      <c r="F144" s="55">
        <f t="shared" si="46"/>
        <v>3</v>
      </c>
      <c r="G144" s="31">
        <f>POCO_CTES!$E$35</f>
        <v>3</v>
      </c>
      <c r="H144" s="55">
        <f t="shared" si="47"/>
        <v>2.4375</v>
      </c>
      <c r="I144" s="255"/>
      <c r="J144" s="255"/>
      <c r="K144" s="255"/>
      <c r="L144" s="255"/>
      <c r="M144" s="255"/>
      <c r="N144" s="255"/>
      <c r="O144" s="255"/>
      <c r="P144" s="255"/>
    </row>
    <row r="145" spans="1:16" ht="24.75" customHeight="1" thickBot="1">
      <c r="A145" s="271" t="s">
        <v>88</v>
      </c>
      <c r="B145" s="272"/>
      <c r="C145" s="29">
        <f>POCO_CTES!$F$33</f>
        <v>3</v>
      </c>
      <c r="D145" s="55">
        <f t="shared" si="45"/>
        <v>3</v>
      </c>
      <c r="E145" s="29">
        <f>POCO_CTES!$F$34</f>
        <v>0</v>
      </c>
      <c r="F145" s="55">
        <f t="shared" si="46"/>
        <v>0</v>
      </c>
      <c r="G145" s="29">
        <f>POCO_CTES!$F$35</f>
        <v>0</v>
      </c>
      <c r="H145" s="55">
        <f t="shared" si="47"/>
        <v>0</v>
      </c>
      <c r="I145" s="255"/>
      <c r="J145" s="255"/>
      <c r="K145" s="255"/>
      <c r="L145" s="255"/>
      <c r="M145" s="255"/>
      <c r="N145" s="255"/>
      <c r="O145" s="255"/>
      <c r="P145" s="255"/>
    </row>
    <row r="146" spans="1:16" ht="24.75" customHeight="1" thickBot="1">
      <c r="A146" s="271" t="s">
        <v>89</v>
      </c>
      <c r="B146" s="272"/>
      <c r="C146" s="31">
        <f>POCO_CTES!$G33</f>
        <v>3</v>
      </c>
      <c r="D146" s="55">
        <f t="shared" si="45"/>
        <v>3</v>
      </c>
      <c r="E146" s="31">
        <f>POCO_CTES!$G34</f>
        <v>2</v>
      </c>
      <c r="F146" s="55">
        <f t="shared" si="46"/>
        <v>2</v>
      </c>
      <c r="G146" s="31">
        <f>POCO_CTES!$G35</f>
        <v>3</v>
      </c>
      <c r="H146" s="55">
        <f t="shared" si="47"/>
        <v>2.4375</v>
      </c>
      <c r="I146" s="255"/>
      <c r="J146" s="255"/>
      <c r="K146" s="255"/>
      <c r="L146" s="255"/>
      <c r="M146" s="255"/>
      <c r="N146" s="255"/>
      <c r="O146" s="255"/>
      <c r="P146" s="255"/>
    </row>
    <row r="147" spans="1:16" ht="24.75" customHeight="1" thickBot="1">
      <c r="A147" s="271" t="s">
        <v>90</v>
      </c>
      <c r="B147" s="272"/>
      <c r="C147" s="29">
        <f>POCO_CTES!$H$33</f>
        <v>0</v>
      </c>
      <c r="D147" s="55">
        <f t="shared" si="45"/>
        <v>0</v>
      </c>
      <c r="E147" s="29">
        <f>POCO_CTES!$H$34</f>
        <v>0</v>
      </c>
      <c r="F147" s="55">
        <f t="shared" si="46"/>
        <v>0</v>
      </c>
      <c r="G147" s="29">
        <f>POCO_CTES!$H$35</f>
        <v>0</v>
      </c>
      <c r="H147" s="55">
        <f t="shared" si="47"/>
        <v>0</v>
      </c>
      <c r="I147" s="255"/>
      <c r="J147" s="255"/>
      <c r="K147" s="255"/>
      <c r="L147" s="255"/>
      <c r="M147" s="255"/>
      <c r="N147" s="255"/>
      <c r="O147" s="255"/>
      <c r="P147" s="255"/>
    </row>
    <row r="148" spans="1:16" ht="24.75" customHeight="1" thickBot="1">
      <c r="A148" s="275" t="s">
        <v>103</v>
      </c>
      <c r="B148" s="276"/>
      <c r="C148" s="31">
        <f>POCO_CTES!$I$33</f>
        <v>3</v>
      </c>
      <c r="D148" s="55">
        <f t="shared" si="45"/>
        <v>3</v>
      </c>
      <c r="E148" s="31">
        <f>POCO_CTES!$I$34</f>
        <v>0</v>
      </c>
      <c r="F148" s="55">
        <f t="shared" si="46"/>
        <v>0</v>
      </c>
      <c r="G148" s="31">
        <f>POCO_CTES!$I$35</f>
        <v>0</v>
      </c>
      <c r="H148" s="55">
        <f t="shared" si="47"/>
        <v>0</v>
      </c>
      <c r="I148" s="255"/>
      <c r="J148" s="255"/>
      <c r="K148" s="255"/>
      <c r="L148" s="255"/>
      <c r="M148" s="255"/>
      <c r="N148" s="255"/>
      <c r="O148" s="255"/>
      <c r="P148" s="255"/>
    </row>
    <row r="149" spans="1:16" ht="24.75" customHeight="1" thickBot="1">
      <c r="A149" s="245" t="s">
        <v>104</v>
      </c>
      <c r="B149" s="246"/>
      <c r="C149" s="29">
        <f>POCO_CTES!$J$33</f>
        <v>3</v>
      </c>
      <c r="D149" s="55">
        <f t="shared" si="45"/>
        <v>3</v>
      </c>
      <c r="E149" s="29">
        <f>POCO_CTES!$J$34</f>
        <v>0</v>
      </c>
      <c r="F149" s="55">
        <f t="shared" si="46"/>
        <v>0</v>
      </c>
      <c r="G149" s="29">
        <f>POCO_CTES!$J$35</f>
        <v>0</v>
      </c>
      <c r="H149" s="55">
        <f t="shared" si="47"/>
        <v>0</v>
      </c>
      <c r="I149" s="255"/>
      <c r="J149" s="255"/>
      <c r="K149" s="255"/>
      <c r="L149" s="255"/>
      <c r="M149" s="255"/>
      <c r="N149" s="255"/>
      <c r="O149" s="255"/>
      <c r="P149" s="255"/>
    </row>
    <row r="150" spans="1:16" ht="30" customHeight="1">
      <c r="A150" s="261" t="s">
        <v>91</v>
      </c>
      <c r="B150" s="262"/>
      <c r="C150" s="71">
        <f>SUM(C120:C138)</f>
        <v>10.925000000000001</v>
      </c>
      <c r="D150" s="31"/>
      <c r="E150" s="68">
        <f>SUM(E120:E138)</f>
        <v>12.539999999999997</v>
      </c>
      <c r="F150" s="31"/>
      <c r="G150" s="68">
        <f>SUM(G120:G138)</f>
        <v>9.7100000000000009</v>
      </c>
      <c r="H150" s="31"/>
      <c r="I150" s="255"/>
      <c r="J150" s="255"/>
      <c r="K150" s="255"/>
      <c r="L150" s="255"/>
      <c r="M150" s="255"/>
      <c r="N150" s="255"/>
      <c r="O150" s="255"/>
      <c r="P150" s="255"/>
    </row>
    <row r="151" spans="1:16" ht="30" customHeight="1" thickBot="1">
      <c r="A151" s="263" t="s">
        <v>92</v>
      </c>
      <c r="B151" s="264"/>
      <c r="C151" s="69">
        <f>(C150/16)*100</f>
        <v>68.28125</v>
      </c>
      <c r="D151" s="64"/>
      <c r="E151" s="64">
        <f>(E150/16)*100</f>
        <v>78.374999999999986</v>
      </c>
      <c r="F151" s="64"/>
      <c r="G151" s="69">
        <f>(G150/16)*100</f>
        <v>60.687500000000007</v>
      </c>
      <c r="H151" s="64"/>
      <c r="I151" s="256"/>
      <c r="J151" s="256"/>
      <c r="K151" s="256"/>
      <c r="L151" s="256"/>
      <c r="M151" s="256"/>
      <c r="N151" s="256"/>
      <c r="O151" s="256"/>
      <c r="P151" s="256"/>
    </row>
    <row r="152" spans="1:16" ht="15.75" customHeight="1"/>
    <row r="153" spans="1:16" ht="16.5" thickBot="1"/>
    <row r="154" spans="1:16" s="44" customFormat="1" ht="51" customHeight="1" thickBot="1">
      <c r="A154" s="265" t="s">
        <v>167</v>
      </c>
      <c r="B154" s="266"/>
      <c r="C154" s="266"/>
      <c r="D154" s="266"/>
      <c r="E154" s="266"/>
      <c r="F154" s="266"/>
      <c r="G154" s="266"/>
      <c r="H154" s="266"/>
      <c r="I154" s="266"/>
      <c r="J154" s="267"/>
    </row>
    <row r="155" spans="1:16" s="44" customFormat="1" ht="33.75" customHeight="1" thickBot="1">
      <c r="A155" s="157" t="s">
        <v>1</v>
      </c>
      <c r="B155" s="79" t="s">
        <v>2</v>
      </c>
      <c r="C155" s="79" t="s">
        <v>3</v>
      </c>
      <c r="D155" s="79" t="s">
        <v>4</v>
      </c>
      <c r="E155" s="79" t="s">
        <v>5</v>
      </c>
      <c r="F155" s="79" t="s">
        <v>6</v>
      </c>
      <c r="G155" s="79" t="s">
        <v>7</v>
      </c>
      <c r="H155" s="79" t="s">
        <v>8</v>
      </c>
      <c r="I155" s="79" t="s">
        <v>9</v>
      </c>
      <c r="J155" s="158" t="s">
        <v>10</v>
      </c>
    </row>
    <row r="156" spans="1:16" s="44" customFormat="1" ht="31.5">
      <c r="A156" s="268" t="s">
        <v>16</v>
      </c>
      <c r="B156" s="45" t="s">
        <v>24</v>
      </c>
      <c r="C156" s="46">
        <f>D34</f>
        <v>0</v>
      </c>
      <c r="D156" s="46">
        <f>D35</f>
        <v>3</v>
      </c>
      <c r="E156" s="46">
        <f>D36</f>
        <v>0</v>
      </c>
      <c r="F156" s="46">
        <f>D37</f>
        <v>2</v>
      </c>
      <c r="G156" s="46">
        <f>D38</f>
        <v>0</v>
      </c>
      <c r="H156" s="46">
        <f>D39</f>
        <v>0</v>
      </c>
      <c r="I156" s="46">
        <f>D40</f>
        <v>3</v>
      </c>
      <c r="J156" s="159">
        <f>D41</f>
        <v>2</v>
      </c>
    </row>
    <row r="157" spans="1:16" s="44" customFormat="1" ht="31.5">
      <c r="A157" s="259"/>
      <c r="B157" s="47" t="s">
        <v>25</v>
      </c>
      <c r="C157" s="48">
        <f>F34</f>
        <v>2.8499999999999996</v>
      </c>
      <c r="D157" s="48">
        <f>F35</f>
        <v>2.8499999999999996</v>
      </c>
      <c r="E157" s="48">
        <f>F36</f>
        <v>0</v>
      </c>
      <c r="F157" s="48">
        <f>F37</f>
        <v>0</v>
      </c>
      <c r="G157" s="48">
        <f>F38</f>
        <v>0</v>
      </c>
      <c r="H157" s="48">
        <f>F39</f>
        <v>0</v>
      </c>
      <c r="I157" s="48">
        <f>F40</f>
        <v>0</v>
      </c>
      <c r="J157" s="160">
        <f>F41</f>
        <v>2.8499999999999996</v>
      </c>
    </row>
    <row r="158" spans="1:16" s="44" customFormat="1" ht="31.5">
      <c r="A158" s="259"/>
      <c r="B158" s="47" t="s">
        <v>26</v>
      </c>
      <c r="C158" s="48">
        <f>H34</f>
        <v>3</v>
      </c>
      <c r="D158" s="48">
        <f>H35</f>
        <v>0</v>
      </c>
      <c r="E158" s="48">
        <f>H36</f>
        <v>3</v>
      </c>
      <c r="F158" s="48">
        <f>H37</f>
        <v>0</v>
      </c>
      <c r="G158" s="48">
        <f>H38</f>
        <v>2</v>
      </c>
      <c r="H158" s="48">
        <f>H39</f>
        <v>0</v>
      </c>
      <c r="I158" s="49">
        <f>H40</f>
        <v>0</v>
      </c>
      <c r="J158" s="161">
        <f>H41</f>
        <v>0</v>
      </c>
    </row>
    <row r="159" spans="1:16" s="44" customFormat="1">
      <c r="A159" s="259"/>
      <c r="B159" s="47" t="s">
        <v>27</v>
      </c>
      <c r="C159" s="48">
        <f>J34</f>
        <v>3</v>
      </c>
      <c r="D159" s="48">
        <f>J35</f>
        <v>3</v>
      </c>
      <c r="E159" s="48">
        <f>J36</f>
        <v>2</v>
      </c>
      <c r="F159" s="48">
        <f>J37</f>
        <v>3</v>
      </c>
      <c r="G159" s="48">
        <f>J38</f>
        <v>0</v>
      </c>
      <c r="H159" s="48">
        <f>J39</f>
        <v>2</v>
      </c>
      <c r="I159" s="48">
        <f>J40</f>
        <v>0</v>
      </c>
      <c r="J159" s="160">
        <f>J41</f>
        <v>0</v>
      </c>
    </row>
    <row r="160" spans="1:16" s="44" customFormat="1">
      <c r="A160" s="259"/>
      <c r="B160" s="47" t="s">
        <v>28</v>
      </c>
      <c r="C160" s="48">
        <f>L34</f>
        <v>0</v>
      </c>
      <c r="D160" s="48">
        <f>L35</f>
        <v>3</v>
      </c>
      <c r="E160" s="48">
        <f>L36</f>
        <v>0</v>
      </c>
      <c r="F160" s="48">
        <f>L37</f>
        <v>0</v>
      </c>
      <c r="G160" s="48">
        <f>L38</f>
        <v>3</v>
      </c>
      <c r="H160" s="48">
        <f>L39</f>
        <v>0</v>
      </c>
      <c r="I160" s="48">
        <f>L40</f>
        <v>0</v>
      </c>
      <c r="J160" s="160">
        <f>L41</f>
        <v>0</v>
      </c>
    </row>
    <row r="161" spans="1:10" s="44" customFormat="1">
      <c r="A161" s="259"/>
      <c r="B161" s="47" t="s">
        <v>29</v>
      </c>
      <c r="C161" s="48">
        <f>N34</f>
        <v>3</v>
      </c>
      <c r="D161" s="48">
        <f>N35</f>
        <v>3</v>
      </c>
      <c r="E161" s="49">
        <f>N36</f>
        <v>0</v>
      </c>
      <c r="F161" s="48">
        <f>N37</f>
        <v>0</v>
      </c>
      <c r="G161" s="48">
        <f>N38</f>
        <v>0</v>
      </c>
      <c r="H161" s="48">
        <f>N39</f>
        <v>0</v>
      </c>
      <c r="I161" s="48">
        <f>N40</f>
        <v>0</v>
      </c>
      <c r="J161" s="160">
        <f>N41</f>
        <v>0</v>
      </c>
    </row>
    <row r="162" spans="1:10" s="44" customFormat="1" ht="16.5" thickBot="1">
      <c r="A162" s="269"/>
      <c r="B162" s="50" t="s">
        <v>30</v>
      </c>
      <c r="C162" s="48">
        <f>P34</f>
        <v>2.8499999999999996</v>
      </c>
      <c r="D162" s="48">
        <f>P35</f>
        <v>2.8499999999999996</v>
      </c>
      <c r="E162" s="48">
        <f>P36</f>
        <v>2.8499999999999996</v>
      </c>
      <c r="F162" s="48">
        <f>P37</f>
        <v>0</v>
      </c>
      <c r="G162" s="48">
        <f>P38</f>
        <v>0</v>
      </c>
      <c r="H162" s="48">
        <f>P39</f>
        <v>0</v>
      </c>
      <c r="I162" s="48">
        <f>P40</f>
        <v>0</v>
      </c>
      <c r="J162" s="160">
        <f>P41</f>
        <v>0</v>
      </c>
    </row>
    <row r="163" spans="1:10" s="44" customFormat="1">
      <c r="A163" s="268" t="s">
        <v>17</v>
      </c>
      <c r="B163" s="45" t="s">
        <v>21</v>
      </c>
      <c r="C163" s="46">
        <f>D106</f>
        <v>0</v>
      </c>
      <c r="D163" s="46">
        <f>D107</f>
        <v>1</v>
      </c>
      <c r="E163" s="46">
        <f>D108</f>
        <v>3</v>
      </c>
      <c r="F163" s="46">
        <f>D109</f>
        <v>0</v>
      </c>
      <c r="G163" s="46">
        <f>D110</f>
        <v>2</v>
      </c>
      <c r="H163" s="46">
        <f>D111</f>
        <v>0</v>
      </c>
      <c r="I163" s="46">
        <f>D112</f>
        <v>3</v>
      </c>
      <c r="J163" s="159">
        <f>D113</f>
        <v>1</v>
      </c>
    </row>
    <row r="164" spans="1:10" s="44" customFormat="1">
      <c r="A164" s="259"/>
      <c r="B164" s="47" t="s">
        <v>22</v>
      </c>
      <c r="C164" s="48">
        <f>F106</f>
        <v>2.8499999999999996</v>
      </c>
      <c r="D164" s="48">
        <f>F107</f>
        <v>0.95</v>
      </c>
      <c r="E164" s="48">
        <f>F108</f>
        <v>1.9</v>
      </c>
      <c r="F164" s="48">
        <f>F109</f>
        <v>2.8499999999999996</v>
      </c>
      <c r="G164" s="48">
        <f>F110</f>
        <v>0</v>
      </c>
      <c r="H164" s="48">
        <f>F111</f>
        <v>2.8499999999999996</v>
      </c>
      <c r="I164" s="48">
        <f>F112</f>
        <v>1.9</v>
      </c>
      <c r="J164" s="160">
        <f>F113</f>
        <v>1.9</v>
      </c>
    </row>
    <row r="165" spans="1:10" s="44" customFormat="1" ht="31.5">
      <c r="A165" s="259"/>
      <c r="B165" s="47" t="s">
        <v>23</v>
      </c>
      <c r="C165" s="48">
        <f>H106</f>
        <v>0</v>
      </c>
      <c r="D165" s="48">
        <f>H107</f>
        <v>3</v>
      </c>
      <c r="E165" s="48">
        <f>H108</f>
        <v>3</v>
      </c>
      <c r="F165" s="48">
        <f>H109</f>
        <v>0</v>
      </c>
      <c r="G165" s="48">
        <f>H110</f>
        <v>0</v>
      </c>
      <c r="H165" s="48">
        <f>H111</f>
        <v>2</v>
      </c>
      <c r="I165" s="49">
        <f>H112</f>
        <v>0</v>
      </c>
      <c r="J165" s="161">
        <f>H113</f>
        <v>0</v>
      </c>
    </row>
    <row r="166" spans="1:10" s="44" customFormat="1" ht="31.5">
      <c r="A166" s="259"/>
      <c r="B166" s="47" t="s">
        <v>38</v>
      </c>
      <c r="C166" s="48">
        <f>J106</f>
        <v>0</v>
      </c>
      <c r="D166" s="48">
        <f>J107</f>
        <v>3</v>
      </c>
      <c r="E166" s="48">
        <f>J108</f>
        <v>3</v>
      </c>
      <c r="F166" s="48">
        <f>J109</f>
        <v>3</v>
      </c>
      <c r="G166" s="48">
        <f>J110</f>
        <v>2</v>
      </c>
      <c r="H166" s="48">
        <f>J111</f>
        <v>3</v>
      </c>
      <c r="I166" s="48">
        <f>J112</f>
        <v>2</v>
      </c>
      <c r="J166" s="160">
        <f>J113</f>
        <v>0</v>
      </c>
    </row>
    <row r="167" spans="1:10" s="44" customFormat="1" ht="31.5">
      <c r="A167" s="259"/>
      <c r="B167" s="47" t="s">
        <v>39</v>
      </c>
      <c r="C167" s="48">
        <f>L106</f>
        <v>0</v>
      </c>
      <c r="D167" s="48">
        <f>L107</f>
        <v>3</v>
      </c>
      <c r="E167" s="48">
        <f>L108</f>
        <v>3</v>
      </c>
      <c r="F167" s="48">
        <f>L109</f>
        <v>3</v>
      </c>
      <c r="G167" s="48">
        <f>L110</f>
        <v>3</v>
      </c>
      <c r="H167" s="48">
        <f>L111</f>
        <v>0</v>
      </c>
      <c r="I167" s="48">
        <f>L112</f>
        <v>3</v>
      </c>
      <c r="J167" s="160">
        <f>L113</f>
        <v>3</v>
      </c>
    </row>
    <row r="168" spans="1:10" s="44" customFormat="1">
      <c r="A168" s="259"/>
      <c r="B168" s="47" t="s">
        <v>31</v>
      </c>
      <c r="C168" s="48">
        <f>N106</f>
        <v>0</v>
      </c>
      <c r="D168" s="48">
        <f>N107</f>
        <v>3</v>
      </c>
      <c r="E168" s="49">
        <f>N108</f>
        <v>3</v>
      </c>
      <c r="F168" s="48">
        <f>N109</f>
        <v>0</v>
      </c>
      <c r="G168" s="48">
        <f>N110</f>
        <v>2</v>
      </c>
      <c r="H168" s="48">
        <f>N111</f>
        <v>0</v>
      </c>
      <c r="I168" s="48">
        <f>N112</f>
        <v>0</v>
      </c>
      <c r="J168" s="160">
        <f>N113</f>
        <v>0</v>
      </c>
    </row>
    <row r="169" spans="1:10" s="44" customFormat="1" ht="16.5" thickBot="1">
      <c r="A169" s="269"/>
      <c r="B169" s="50" t="s">
        <v>32</v>
      </c>
      <c r="C169" s="48">
        <f>P106</f>
        <v>0</v>
      </c>
      <c r="D169" s="48">
        <f>P107</f>
        <v>3</v>
      </c>
      <c r="E169" s="48">
        <f>P108</f>
        <v>3</v>
      </c>
      <c r="F169" s="48">
        <f>P109</f>
        <v>0</v>
      </c>
      <c r="G169" s="48">
        <f>P110</f>
        <v>3</v>
      </c>
      <c r="H169" s="48">
        <f>P111</f>
        <v>0</v>
      </c>
      <c r="I169" s="48">
        <f>P112</f>
        <v>0</v>
      </c>
      <c r="J169" s="160">
        <f>P113</f>
        <v>0</v>
      </c>
    </row>
    <row r="170" spans="1:10" s="44" customFormat="1" ht="31.5">
      <c r="A170" s="268" t="s">
        <v>18</v>
      </c>
      <c r="B170" s="45" t="s">
        <v>33</v>
      </c>
      <c r="C170" s="46">
        <f>D70</f>
        <v>0</v>
      </c>
      <c r="D170" s="46">
        <f>D71</f>
        <v>0.8</v>
      </c>
      <c r="E170" s="46">
        <f>D72</f>
        <v>2.4000000000000004</v>
      </c>
      <c r="F170" s="46">
        <f>D73</f>
        <v>0</v>
      </c>
      <c r="G170" s="46">
        <f>D74</f>
        <v>1.6</v>
      </c>
      <c r="H170" s="46">
        <f>D75</f>
        <v>0</v>
      </c>
      <c r="I170" s="46">
        <f>D76</f>
        <v>2.4000000000000004</v>
      </c>
      <c r="J170" s="159">
        <f>D77</f>
        <v>0.8</v>
      </c>
    </row>
    <row r="171" spans="1:10" s="44" customFormat="1" ht="31.5">
      <c r="A171" s="259"/>
      <c r="B171" s="47" t="s">
        <v>34</v>
      </c>
      <c r="C171" s="48">
        <f>F70</f>
        <v>2.4000000000000004</v>
      </c>
      <c r="D171" s="48">
        <f>F71</f>
        <v>0.8</v>
      </c>
      <c r="E171" s="48">
        <f>F72</f>
        <v>1.6</v>
      </c>
      <c r="F171" s="48">
        <f>F73</f>
        <v>2.4000000000000004</v>
      </c>
      <c r="G171" s="48">
        <f>F74</f>
        <v>0</v>
      </c>
      <c r="H171" s="48">
        <f>F75</f>
        <v>2.4000000000000004</v>
      </c>
      <c r="I171" s="48">
        <f>F76</f>
        <v>1.6</v>
      </c>
      <c r="J171" s="160">
        <f>F77</f>
        <v>1.6</v>
      </c>
    </row>
    <row r="172" spans="1:10" s="44" customFormat="1">
      <c r="A172" s="259"/>
      <c r="B172" s="47" t="s">
        <v>35</v>
      </c>
      <c r="C172" s="48">
        <f>H70</f>
        <v>0</v>
      </c>
      <c r="D172" s="48">
        <f>H71</f>
        <v>1.6500000000000001</v>
      </c>
      <c r="E172" s="48">
        <f>H72</f>
        <v>1.6500000000000001</v>
      </c>
      <c r="F172" s="48">
        <f>H73</f>
        <v>0</v>
      </c>
      <c r="G172" s="48">
        <f>H74</f>
        <v>0</v>
      </c>
      <c r="H172" s="48">
        <f>H75</f>
        <v>1.1000000000000001</v>
      </c>
      <c r="I172" s="49">
        <f>H76</f>
        <v>0</v>
      </c>
      <c r="J172" s="161">
        <f>H77</f>
        <v>0</v>
      </c>
    </row>
    <row r="173" spans="1:10" s="44" customFormat="1" ht="31.5">
      <c r="A173" s="259"/>
      <c r="B173" s="47" t="s">
        <v>40</v>
      </c>
      <c r="C173" s="48">
        <f>J70</f>
        <v>0</v>
      </c>
      <c r="D173" s="48">
        <f>J71</f>
        <v>2.4000000000000004</v>
      </c>
      <c r="E173" s="48">
        <f>J72</f>
        <v>2.4000000000000004</v>
      </c>
      <c r="F173" s="48">
        <f>J73</f>
        <v>2.4000000000000004</v>
      </c>
      <c r="G173" s="48">
        <f>J74</f>
        <v>1.6</v>
      </c>
      <c r="H173" s="48">
        <f>J75</f>
        <v>2.4000000000000004</v>
      </c>
      <c r="I173" s="48">
        <f>J76</f>
        <v>1.6</v>
      </c>
      <c r="J173" s="160">
        <f>J77</f>
        <v>0</v>
      </c>
    </row>
    <row r="174" spans="1:10" s="44" customFormat="1">
      <c r="A174" s="259"/>
      <c r="B174" s="47" t="s">
        <v>41</v>
      </c>
      <c r="C174" s="48">
        <f>L70</f>
        <v>0</v>
      </c>
      <c r="D174" s="48">
        <f>L71</f>
        <v>1.9500000000000002</v>
      </c>
      <c r="E174" s="48">
        <f>L72</f>
        <v>1.9500000000000002</v>
      </c>
      <c r="F174" s="48">
        <f>L73</f>
        <v>1.9500000000000002</v>
      </c>
      <c r="G174" s="48">
        <f>L74</f>
        <v>1.9500000000000002</v>
      </c>
      <c r="H174" s="48">
        <f>L75</f>
        <v>0</v>
      </c>
      <c r="I174" s="48">
        <f>L76</f>
        <v>1.9500000000000002</v>
      </c>
      <c r="J174" s="160">
        <f>L77</f>
        <v>1.9500000000000002</v>
      </c>
    </row>
    <row r="175" spans="1:10" s="44" customFormat="1">
      <c r="A175" s="259"/>
      <c r="B175" s="47" t="s">
        <v>36</v>
      </c>
      <c r="C175" s="48">
        <f>N70</f>
        <v>0</v>
      </c>
      <c r="D175" s="48">
        <f>N71</f>
        <v>2.4000000000000004</v>
      </c>
      <c r="E175" s="49">
        <f>N72</f>
        <v>2.4000000000000004</v>
      </c>
      <c r="F175" s="48">
        <f>N73</f>
        <v>0</v>
      </c>
      <c r="G175" s="48">
        <f>N74</f>
        <v>1.6</v>
      </c>
      <c r="H175" s="48">
        <f>N75</f>
        <v>0</v>
      </c>
      <c r="I175" s="48">
        <f>N76</f>
        <v>0</v>
      </c>
      <c r="J175" s="160">
        <f>N77</f>
        <v>0</v>
      </c>
    </row>
    <row r="176" spans="1:10" s="44" customFormat="1" ht="16.5" thickBot="1">
      <c r="A176" s="260"/>
      <c r="B176" s="51" t="s">
        <v>37</v>
      </c>
      <c r="C176" s="48">
        <f>P70</f>
        <v>0</v>
      </c>
      <c r="D176" s="48">
        <f>P71</f>
        <v>2.4000000000000004</v>
      </c>
      <c r="E176" s="48">
        <f>P72</f>
        <v>2.4000000000000004</v>
      </c>
      <c r="F176" s="48">
        <f>P73</f>
        <v>0</v>
      </c>
      <c r="G176" s="48">
        <f>P74</f>
        <v>2.4000000000000004</v>
      </c>
      <c r="H176" s="48">
        <f>P75</f>
        <v>0</v>
      </c>
      <c r="I176" s="48">
        <f>P76</f>
        <v>0</v>
      </c>
      <c r="J176" s="160">
        <f>P77</f>
        <v>0</v>
      </c>
    </row>
    <row r="177" spans="1:10" s="44" customFormat="1">
      <c r="A177" s="258" t="s">
        <v>19</v>
      </c>
      <c r="B177" s="52" t="s">
        <v>42</v>
      </c>
      <c r="C177" s="46">
        <f>D142</f>
        <v>0</v>
      </c>
      <c r="D177" s="46">
        <f>D143</f>
        <v>3</v>
      </c>
      <c r="E177" s="46">
        <f>D144</f>
        <v>3</v>
      </c>
      <c r="F177" s="46">
        <f>D145</f>
        <v>3</v>
      </c>
      <c r="G177" s="46">
        <f>D146</f>
        <v>3</v>
      </c>
      <c r="H177" s="46">
        <f>D147</f>
        <v>0</v>
      </c>
      <c r="I177" s="46">
        <f>D148</f>
        <v>3</v>
      </c>
      <c r="J177" s="159">
        <f>D149</f>
        <v>3</v>
      </c>
    </row>
    <row r="178" spans="1:10" s="44" customFormat="1">
      <c r="A178" s="259"/>
      <c r="B178" s="47" t="s">
        <v>43</v>
      </c>
      <c r="C178" s="48">
        <f>F142</f>
        <v>0</v>
      </c>
      <c r="D178" s="48">
        <f>F143</f>
        <v>3</v>
      </c>
      <c r="E178" s="48">
        <f>F144</f>
        <v>3</v>
      </c>
      <c r="F178" s="48">
        <f>F145</f>
        <v>0</v>
      </c>
      <c r="G178" s="48">
        <f>F146</f>
        <v>2</v>
      </c>
      <c r="H178" s="48">
        <f>F147</f>
        <v>0</v>
      </c>
      <c r="I178" s="48">
        <f>F148</f>
        <v>0</v>
      </c>
      <c r="J178" s="160">
        <f>F149</f>
        <v>0</v>
      </c>
    </row>
    <row r="179" spans="1:10" s="44" customFormat="1" ht="16.5" thickBot="1">
      <c r="A179" s="260"/>
      <c r="B179" s="53" t="s">
        <v>44</v>
      </c>
      <c r="C179" s="48">
        <f>H142</f>
        <v>0</v>
      </c>
      <c r="D179" s="48">
        <f>H143</f>
        <v>2.4375</v>
      </c>
      <c r="E179" s="48">
        <f>H144</f>
        <v>2.4375</v>
      </c>
      <c r="F179" s="48">
        <f>H145</f>
        <v>0</v>
      </c>
      <c r="G179" s="48">
        <f>H146</f>
        <v>2.4375</v>
      </c>
      <c r="H179" s="48">
        <f>H147</f>
        <v>0</v>
      </c>
      <c r="I179" s="49">
        <f>H148</f>
        <v>0</v>
      </c>
      <c r="J179" s="161">
        <f>H149</f>
        <v>0</v>
      </c>
    </row>
    <row r="180" spans="1:10" s="44" customFormat="1" ht="31.5" customHeight="1" thickBot="1">
      <c r="A180" s="34"/>
      <c r="B180" s="35"/>
      <c r="C180" s="81">
        <f>SUM(C156:C179)</f>
        <v>19.949999999999996</v>
      </c>
      <c r="D180" s="81">
        <f t="shared" ref="D180:J180" si="48">SUM(D156:D179)</f>
        <v>55.48749999999999</v>
      </c>
      <c r="E180" s="81">
        <f t="shared" si="48"/>
        <v>50.987499999999997</v>
      </c>
      <c r="F180" s="81">
        <f t="shared" si="48"/>
        <v>23.599999999999998</v>
      </c>
      <c r="G180" s="81">
        <f t="shared" si="48"/>
        <v>33.587500000000006</v>
      </c>
      <c r="H180" s="81">
        <f t="shared" si="48"/>
        <v>15.75</v>
      </c>
      <c r="I180" s="81">
        <f t="shared" si="48"/>
        <v>23.450000000000003</v>
      </c>
      <c r="J180" s="81">
        <f t="shared" si="48"/>
        <v>18.100000000000001</v>
      </c>
    </row>
    <row r="181" spans="1:10">
      <c r="A181" s="105"/>
      <c r="B181" s="105" t="s">
        <v>97</v>
      </c>
      <c r="C181" s="80">
        <f>C180/7</f>
        <v>2.8499999999999992</v>
      </c>
      <c r="D181" s="80">
        <f>D180/23</f>
        <v>2.4124999999999996</v>
      </c>
      <c r="E181" s="80">
        <f>E180/20</f>
        <v>2.5493749999999999</v>
      </c>
      <c r="F181" s="80">
        <f>F180/9</f>
        <v>2.6222222222222218</v>
      </c>
      <c r="G181" s="80">
        <f>G180/15</f>
        <v>2.2391666666666672</v>
      </c>
      <c r="H181" s="80">
        <f>H180/7</f>
        <v>2.25</v>
      </c>
      <c r="I181" s="80">
        <f>I180/10</f>
        <v>2.3450000000000002</v>
      </c>
      <c r="J181" s="80">
        <f>J180/9</f>
        <v>2.0111111111111111</v>
      </c>
    </row>
    <row r="182" spans="1:10">
      <c r="A182" s="106"/>
      <c r="B182" s="106" t="s">
        <v>98</v>
      </c>
      <c r="C182" s="36">
        <f>POCO_CTES!C37</f>
        <v>3</v>
      </c>
      <c r="D182" s="36">
        <f>POCO_CTES!D37</f>
        <v>2.7391304347826089</v>
      </c>
      <c r="E182" s="36">
        <f>POCO_CTES!E37</f>
        <v>2.7222222222222223</v>
      </c>
      <c r="F182" s="36">
        <f>POCO_CTES!F37</f>
        <v>2.8888888888888888</v>
      </c>
      <c r="G182" s="36">
        <f>POCO_CTES!G37</f>
        <v>2.4375</v>
      </c>
      <c r="H182" s="36">
        <f>POCO_CTES!H37</f>
        <v>2.5714285714285716</v>
      </c>
      <c r="I182" s="36">
        <f>POCO_CTES!I37</f>
        <v>2.6</v>
      </c>
      <c r="J182" s="36">
        <f>POCO_CTES!J37</f>
        <v>2.3333333333333335</v>
      </c>
    </row>
    <row r="183" spans="1:10" ht="16.5" thickBot="1">
      <c r="A183" s="107"/>
      <c r="B183" s="107" t="s">
        <v>99</v>
      </c>
      <c r="C183" s="82">
        <f>C181/C182</f>
        <v>0.94999999999999973</v>
      </c>
      <c r="D183" s="82">
        <f t="shared" ref="D183:J183" si="49">D181/D182</f>
        <v>0.88075396825396812</v>
      </c>
      <c r="E183" s="82">
        <f t="shared" si="49"/>
        <v>0.93650510204081627</v>
      </c>
      <c r="F183" s="82">
        <f t="shared" si="49"/>
        <v>0.90769230769230758</v>
      </c>
      <c r="G183" s="82">
        <f t="shared" si="49"/>
        <v>0.91863247863247888</v>
      </c>
      <c r="H183" s="82">
        <f t="shared" si="49"/>
        <v>0.87499999999999989</v>
      </c>
      <c r="I183" s="82">
        <f t="shared" si="49"/>
        <v>0.90192307692307694</v>
      </c>
      <c r="J183" s="82">
        <f t="shared" si="49"/>
        <v>0.86190476190476184</v>
      </c>
    </row>
    <row r="184" spans="1:10">
      <c r="A184" s="209"/>
      <c r="B184" s="141"/>
      <c r="C184" s="141"/>
      <c r="D184" s="141"/>
      <c r="E184" s="141"/>
      <c r="F184" s="141"/>
      <c r="G184" s="141"/>
      <c r="H184" s="141"/>
      <c r="I184" s="141"/>
      <c r="J184" s="210"/>
    </row>
    <row r="185" spans="1:10">
      <c r="A185" s="209"/>
      <c r="B185" s="141"/>
      <c r="C185" s="141"/>
      <c r="D185" s="141"/>
      <c r="E185" s="141"/>
      <c r="F185" s="141"/>
      <c r="G185" s="141"/>
      <c r="H185" s="141"/>
      <c r="I185" s="141"/>
      <c r="J185" s="210"/>
    </row>
    <row r="186" spans="1:10">
      <c r="A186" s="209"/>
      <c r="B186" s="141"/>
      <c r="C186" s="141"/>
      <c r="D186" s="141"/>
      <c r="E186" s="141"/>
      <c r="F186" s="141"/>
      <c r="G186" s="141"/>
      <c r="H186" s="141"/>
      <c r="I186" s="141"/>
      <c r="J186" s="210"/>
    </row>
    <row r="187" spans="1:10">
      <c r="A187" s="209"/>
      <c r="B187" s="141"/>
      <c r="C187" s="141"/>
      <c r="D187" s="141"/>
      <c r="E187" s="141"/>
      <c r="F187" s="141"/>
      <c r="G187" s="141"/>
      <c r="H187" s="141"/>
      <c r="I187" s="141"/>
      <c r="J187" s="210"/>
    </row>
    <row r="188" spans="1:10">
      <c r="A188" s="209"/>
      <c r="B188" s="16"/>
      <c r="C188" s="141"/>
      <c r="D188" s="141"/>
      <c r="E188" s="141"/>
      <c r="F188" s="141"/>
      <c r="G188" s="141"/>
      <c r="H188" s="141"/>
      <c r="I188" s="141"/>
      <c r="J188" s="210"/>
    </row>
    <row r="189" spans="1:10">
      <c r="A189" s="209"/>
      <c r="B189" s="141"/>
      <c r="C189" s="141"/>
      <c r="D189" s="141"/>
      <c r="E189" s="141"/>
      <c r="F189" s="141"/>
      <c r="G189" s="141"/>
      <c r="H189" s="141"/>
      <c r="I189" s="141"/>
      <c r="J189" s="210"/>
    </row>
    <row r="190" spans="1:10">
      <c r="A190" s="209"/>
      <c r="B190" s="141"/>
      <c r="C190" s="141"/>
      <c r="D190" s="141"/>
      <c r="E190" s="141"/>
      <c r="F190" s="141"/>
      <c r="G190" s="141"/>
      <c r="H190" s="141"/>
      <c r="I190" s="141"/>
      <c r="J190" s="210"/>
    </row>
    <row r="191" spans="1:10">
      <c r="A191" s="209"/>
      <c r="B191" s="141"/>
      <c r="C191" s="141"/>
      <c r="D191" s="141"/>
      <c r="E191" s="141"/>
      <c r="F191" s="141"/>
      <c r="G191" s="141"/>
      <c r="H191" s="141"/>
      <c r="I191" s="141"/>
      <c r="J191" s="210"/>
    </row>
    <row r="192" spans="1:10">
      <c r="A192" s="209"/>
      <c r="B192" s="141"/>
      <c r="C192" s="141"/>
      <c r="D192" s="141"/>
      <c r="E192" s="141"/>
      <c r="F192" s="141"/>
      <c r="G192" s="141"/>
      <c r="H192" s="141"/>
      <c r="I192" s="141"/>
      <c r="J192" s="210"/>
    </row>
    <row r="193" spans="1:17">
      <c r="A193" s="209"/>
      <c r="B193" s="141"/>
      <c r="C193" s="141"/>
      <c r="D193" s="141"/>
      <c r="E193" s="141"/>
      <c r="F193" s="141"/>
      <c r="G193" s="141"/>
      <c r="H193" s="141"/>
      <c r="I193" s="141"/>
      <c r="J193" s="210"/>
    </row>
    <row r="194" spans="1:17">
      <c r="A194" s="209"/>
      <c r="B194" s="141"/>
      <c r="C194" s="141"/>
      <c r="D194" s="141"/>
      <c r="E194" s="141"/>
      <c r="F194" s="141"/>
      <c r="G194" s="141"/>
      <c r="H194" s="141"/>
      <c r="I194" s="141"/>
      <c r="J194" s="210"/>
    </row>
    <row r="195" spans="1:17">
      <c r="A195" s="209"/>
      <c r="B195" s="141"/>
      <c r="C195" s="141"/>
      <c r="D195" s="141"/>
      <c r="E195" s="141"/>
      <c r="F195" s="141"/>
      <c r="G195" s="141"/>
      <c r="H195" s="141"/>
      <c r="I195" s="141"/>
      <c r="J195" s="210"/>
    </row>
    <row r="196" spans="1:17">
      <c r="A196" s="209"/>
      <c r="B196" s="141"/>
      <c r="C196" s="141"/>
      <c r="D196" s="141"/>
      <c r="E196" s="141"/>
      <c r="F196" s="141"/>
      <c r="G196" s="141"/>
      <c r="H196" s="141"/>
      <c r="I196" s="141"/>
      <c r="J196" s="210"/>
    </row>
    <row r="197" spans="1:17">
      <c r="A197" s="209"/>
      <c r="B197" s="141"/>
      <c r="C197" s="141"/>
      <c r="D197" s="141"/>
      <c r="E197" s="141"/>
      <c r="F197" s="141"/>
      <c r="G197" s="141"/>
      <c r="H197" s="141"/>
      <c r="I197" s="141"/>
      <c r="J197" s="210"/>
    </row>
    <row r="198" spans="1:17">
      <c r="A198" s="209"/>
      <c r="B198" s="141"/>
      <c r="C198" s="141"/>
      <c r="D198" s="141"/>
      <c r="E198" s="141"/>
      <c r="F198" s="141"/>
      <c r="G198" s="141"/>
      <c r="H198" s="141"/>
      <c r="I198" s="141"/>
      <c r="J198" s="210"/>
    </row>
    <row r="199" spans="1:17">
      <c r="A199" s="209"/>
      <c r="B199" s="141"/>
      <c r="C199" s="141"/>
      <c r="D199" s="141"/>
      <c r="E199" s="141"/>
      <c r="F199" s="141"/>
      <c r="G199" s="141"/>
      <c r="H199" s="141"/>
      <c r="I199" s="141"/>
      <c r="J199" s="210"/>
    </row>
    <row r="200" spans="1:17">
      <c r="A200" s="209"/>
      <c r="B200" s="141"/>
      <c r="C200" s="141"/>
      <c r="D200" s="141"/>
      <c r="E200" s="141"/>
      <c r="F200" s="141"/>
      <c r="G200" s="141"/>
      <c r="H200" s="141"/>
      <c r="I200" s="141"/>
      <c r="J200" s="210"/>
    </row>
    <row r="201" spans="1:17">
      <c r="A201" s="209"/>
      <c r="B201" s="141"/>
      <c r="C201" s="141"/>
      <c r="D201" s="141"/>
      <c r="E201" s="141"/>
      <c r="F201" s="141"/>
      <c r="G201" s="141"/>
      <c r="H201" s="141"/>
      <c r="I201" s="141"/>
      <c r="J201" s="210"/>
    </row>
    <row r="202" spans="1:17">
      <c r="A202" s="209"/>
      <c r="B202" s="141"/>
      <c r="C202" s="141"/>
      <c r="D202" s="141"/>
      <c r="E202" s="141"/>
      <c r="F202" s="141"/>
      <c r="G202" s="141"/>
      <c r="H202" s="141"/>
      <c r="I202" s="141"/>
      <c r="J202" s="210"/>
    </row>
    <row r="203" spans="1:17">
      <c r="A203" s="209"/>
      <c r="B203" s="141"/>
      <c r="C203" s="141"/>
      <c r="D203" s="141"/>
      <c r="E203" s="141"/>
      <c r="F203" s="141"/>
      <c r="G203" s="141"/>
      <c r="H203" s="141"/>
      <c r="I203" s="141"/>
      <c r="J203" s="210"/>
    </row>
    <row r="204" spans="1:17">
      <c r="A204" s="209"/>
      <c r="B204" s="141"/>
      <c r="C204" s="141"/>
      <c r="D204" s="141"/>
      <c r="E204" s="141"/>
      <c r="F204" s="141"/>
      <c r="G204" s="141"/>
      <c r="H204" s="141"/>
      <c r="I204" s="141"/>
      <c r="J204" s="210"/>
    </row>
    <row r="205" spans="1:17">
      <c r="A205" s="209"/>
      <c r="B205" s="141"/>
      <c r="C205" s="141"/>
      <c r="D205" s="141"/>
      <c r="E205" s="141"/>
      <c r="F205" s="141"/>
      <c r="G205" s="141"/>
      <c r="H205" s="141"/>
      <c r="I205" s="141"/>
      <c r="J205" s="210"/>
    </row>
    <row r="206" spans="1:17">
      <c r="A206" s="209"/>
      <c r="B206" s="141"/>
      <c r="C206" s="141"/>
      <c r="D206" s="141"/>
      <c r="E206" s="141"/>
      <c r="F206" s="141"/>
      <c r="G206" s="141"/>
      <c r="H206" s="141"/>
      <c r="I206" s="141"/>
      <c r="J206" s="210"/>
    </row>
    <row r="207" spans="1:17">
      <c r="A207" s="209"/>
      <c r="B207" s="141"/>
      <c r="C207" s="141"/>
      <c r="D207" s="141"/>
      <c r="E207" s="141"/>
      <c r="F207" s="141"/>
      <c r="G207" s="141"/>
      <c r="H207" s="141"/>
      <c r="I207" s="141"/>
      <c r="J207" s="210"/>
      <c r="Q207" s="33" t="s">
        <v>220</v>
      </c>
    </row>
    <row r="208" spans="1:17">
      <c r="A208" s="209"/>
      <c r="B208" s="141"/>
      <c r="C208" s="141"/>
      <c r="D208" s="141"/>
      <c r="E208" s="141"/>
      <c r="F208" s="141"/>
      <c r="G208" s="141"/>
      <c r="H208" s="141"/>
      <c r="I208" s="141"/>
      <c r="J208" s="210"/>
    </row>
    <row r="209" spans="1:10">
      <c r="A209" s="209"/>
      <c r="B209" s="141"/>
      <c r="C209" s="141"/>
      <c r="D209" s="141"/>
      <c r="E209" s="141"/>
      <c r="F209" s="141"/>
      <c r="G209" s="141"/>
      <c r="H209" s="141"/>
      <c r="I209" s="141"/>
      <c r="J209" s="210"/>
    </row>
    <row r="210" spans="1:10">
      <c r="A210" s="209"/>
      <c r="B210" s="141"/>
      <c r="C210" s="141"/>
      <c r="D210" s="141"/>
      <c r="E210" s="141"/>
      <c r="F210" s="141"/>
      <c r="G210" s="141"/>
      <c r="H210" s="141"/>
      <c r="I210" s="141"/>
      <c r="J210" s="210"/>
    </row>
    <row r="211" spans="1:10">
      <c r="A211" s="209"/>
      <c r="B211" s="141"/>
      <c r="C211" s="141"/>
      <c r="D211" s="141"/>
      <c r="E211" s="141"/>
      <c r="F211" s="141"/>
      <c r="G211" s="141"/>
      <c r="H211" s="141"/>
      <c r="I211" s="141"/>
      <c r="J211" s="210"/>
    </row>
    <row r="212" spans="1:10">
      <c r="A212" s="209"/>
      <c r="B212" s="141"/>
      <c r="C212" s="141"/>
      <c r="D212" s="141"/>
      <c r="E212" s="141"/>
      <c r="F212" s="141"/>
      <c r="G212" s="141"/>
      <c r="H212" s="141"/>
      <c r="I212" s="141"/>
      <c r="J212" s="210"/>
    </row>
    <row r="213" spans="1:10">
      <c r="A213" s="209"/>
      <c r="B213" s="141"/>
      <c r="C213" s="141"/>
      <c r="D213" s="141"/>
      <c r="E213" s="141"/>
      <c r="F213" s="141"/>
      <c r="G213" s="141"/>
      <c r="H213" s="141"/>
      <c r="I213" s="141"/>
      <c r="J213" s="210"/>
    </row>
    <row r="214" spans="1:10">
      <c r="A214" s="209"/>
      <c r="B214" s="141"/>
      <c r="C214" s="141"/>
      <c r="D214" s="141"/>
      <c r="E214" s="141"/>
      <c r="F214" s="141"/>
      <c r="G214" s="141"/>
      <c r="H214" s="141"/>
      <c r="I214" s="141"/>
      <c r="J214" s="210"/>
    </row>
    <row r="215" spans="1:10" ht="16.5" thickBot="1">
      <c r="A215" s="213"/>
      <c r="B215" s="214"/>
      <c r="C215" s="214"/>
      <c r="D215" s="214"/>
      <c r="E215" s="214"/>
      <c r="F215" s="214"/>
      <c r="G215" s="214"/>
      <c r="H215" s="214"/>
      <c r="I215" s="214"/>
      <c r="J215" s="215"/>
    </row>
  </sheetData>
  <mergeCells count="87">
    <mergeCell ref="A156:A162"/>
    <mergeCell ref="A163:A169"/>
    <mergeCell ref="A170:A176"/>
    <mergeCell ref="A177:A179"/>
    <mergeCell ref="A40:B40"/>
    <mergeCell ref="A41:B41"/>
    <mergeCell ref="A76:B76"/>
    <mergeCell ref="A77:B77"/>
    <mergeCell ref="A112:B112"/>
    <mergeCell ref="A113:B113"/>
    <mergeCell ref="A148:B148"/>
    <mergeCell ref="A149:B149"/>
    <mergeCell ref="A110:B110"/>
    <mergeCell ref="A111:B111"/>
    <mergeCell ref="A114:B114"/>
    <mergeCell ref="A115:B115"/>
    <mergeCell ref="A117:P117"/>
    <mergeCell ref="A118:P118"/>
    <mergeCell ref="A154:J154"/>
    <mergeCell ref="C119:D119"/>
    <mergeCell ref="E119:F119"/>
    <mergeCell ref="G119:H119"/>
    <mergeCell ref="I119:P151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50:B150"/>
    <mergeCell ref="A151:B151"/>
    <mergeCell ref="A78:B78"/>
    <mergeCell ref="A79:B79"/>
    <mergeCell ref="A109:B109"/>
    <mergeCell ref="A82:P82"/>
    <mergeCell ref="C83:D83"/>
    <mergeCell ref="E83:F83"/>
    <mergeCell ref="G83:H83"/>
    <mergeCell ref="I83:J83"/>
    <mergeCell ref="K83:L83"/>
    <mergeCell ref="M83:N83"/>
    <mergeCell ref="O83:P83"/>
    <mergeCell ref="A104:B104"/>
    <mergeCell ref="A105:B105"/>
    <mergeCell ref="A106:B106"/>
    <mergeCell ref="A107:B107"/>
    <mergeCell ref="A108:B108"/>
    <mergeCell ref="A81:P81"/>
    <mergeCell ref="O47:P47"/>
    <mergeCell ref="A68:B68"/>
    <mergeCell ref="A69:B69"/>
    <mergeCell ref="A70:B70"/>
    <mergeCell ref="A71:B71"/>
    <mergeCell ref="A72:B72"/>
    <mergeCell ref="C47:D47"/>
    <mergeCell ref="E47:F47"/>
    <mergeCell ref="G47:H47"/>
    <mergeCell ref="I47:J47"/>
    <mergeCell ref="K47:L47"/>
    <mergeCell ref="M47:N47"/>
    <mergeCell ref="A73:B73"/>
    <mergeCell ref="A74:B74"/>
    <mergeCell ref="A75:B75"/>
    <mergeCell ref="A46:P46"/>
    <mergeCell ref="A32:B32"/>
    <mergeCell ref="A33:B33"/>
    <mergeCell ref="A34:B34"/>
    <mergeCell ref="A35:B35"/>
    <mergeCell ref="A36:B36"/>
    <mergeCell ref="A37:B37"/>
    <mergeCell ref="A38:B38"/>
    <mergeCell ref="A39:B39"/>
    <mergeCell ref="A42:B42"/>
    <mergeCell ref="A43:B43"/>
    <mergeCell ref="A45:P45"/>
    <mergeCell ref="J3:N5"/>
    <mergeCell ref="A9:P9"/>
    <mergeCell ref="A10:P10"/>
    <mergeCell ref="C11:D11"/>
    <mergeCell ref="E11:F11"/>
    <mergeCell ref="G11:H11"/>
    <mergeCell ref="I11:J11"/>
    <mergeCell ref="K11:L11"/>
    <mergeCell ref="M11:N11"/>
    <mergeCell ref="O11:P11"/>
  </mergeCells>
  <conditionalFormatting sqref="A12 A14 A16 A18 A20 A22 A24 A26 A28 A30 A48:B63 A120:B135">
    <cfRule type="containsText" dxfId="79" priority="6" operator="containsText" text="KRINA">
      <formula>NOT(ISERROR(SEARCH(("KRINA"),(A12))))</formula>
    </cfRule>
  </conditionalFormatting>
  <conditionalFormatting sqref="A84 A86 A88 A90 A92 A94 A96 A98 A100 A102">
    <cfRule type="containsText" dxfId="78" priority="5" operator="containsText" text="KRINA">
      <formula>NOT(ISERROR(SEARCH(("KRINA"),(A84))))</formula>
    </cfRule>
  </conditionalFormatting>
  <conditionalFormatting sqref="C12:E31 C48:P63 F68:F69 H68:H69 J68:J69 L68:L69 N68:N69 P68:P69 C120:H135">
    <cfRule type="cellIs" dxfId="77" priority="9" stopIfTrue="1" operator="lessThan">
      <formula>0.45</formula>
    </cfRule>
  </conditionalFormatting>
  <conditionalFormatting sqref="C156:J179">
    <cfRule type="cellIs" dxfId="76" priority="1" operator="equal">
      <formula>0</formula>
    </cfRule>
  </conditionalFormatting>
  <conditionalFormatting sqref="C84:P103">
    <cfRule type="cellIs" dxfId="75" priority="28" stopIfTrue="1" operator="lessThan">
      <formula>0.45</formula>
    </cfRule>
  </conditionalFormatting>
  <conditionalFormatting sqref="D13:D33">
    <cfRule type="cellIs" dxfId="74" priority="10" stopIfTrue="1" operator="lessThan">
      <formula>0.45</formula>
    </cfRule>
  </conditionalFormatting>
  <conditionalFormatting sqref="D68:D69">
    <cfRule type="cellIs" dxfId="73" priority="20" stopIfTrue="1" operator="lessThan">
      <formula>0.45</formula>
    </cfRule>
  </conditionalFormatting>
  <conditionalFormatting sqref="D104:D105">
    <cfRule type="cellIs" dxfId="72" priority="30" stopIfTrue="1" operator="lessThan">
      <formula>0.45</formula>
    </cfRule>
  </conditionalFormatting>
  <conditionalFormatting sqref="D140:D141">
    <cfRule type="cellIs" dxfId="71" priority="31" stopIfTrue="1" operator="lessThan">
      <formula>0.45</formula>
    </cfRule>
  </conditionalFormatting>
  <conditionalFormatting sqref="F12:F33">
    <cfRule type="cellIs" dxfId="70" priority="11" stopIfTrue="1" operator="lessThan">
      <formula>0.45</formula>
    </cfRule>
  </conditionalFormatting>
  <conditionalFormatting sqref="F104:F105 H104:H105 J104:J105 L104:L105 N104:N105 P104:P105">
    <cfRule type="cellIs" dxfId="69" priority="4" stopIfTrue="1" operator="lessThan">
      <formula>0.45</formula>
    </cfRule>
  </conditionalFormatting>
  <conditionalFormatting sqref="F140:F141 H140:H141">
    <cfRule type="cellIs" dxfId="68" priority="2" stopIfTrue="1" operator="lessThan">
      <formula>0.45</formula>
    </cfRule>
  </conditionalFormatting>
  <conditionalFormatting sqref="G12:G31 I12:I31 K12:K31 M12:M31 O12:O31">
    <cfRule type="cellIs" dxfId="67" priority="7" stopIfTrue="1" operator="lessThan">
      <formula>0.45</formula>
    </cfRule>
  </conditionalFormatting>
  <conditionalFormatting sqref="H12:H33">
    <cfRule type="cellIs" dxfId="66" priority="12" stopIfTrue="1" operator="lessThan">
      <formula>0.45</formula>
    </cfRule>
  </conditionalFormatting>
  <conditionalFormatting sqref="J12:J33">
    <cfRule type="cellIs" dxfId="65" priority="13" stopIfTrue="1" operator="lessThan">
      <formula>0.45</formula>
    </cfRule>
  </conditionalFormatting>
  <conditionalFormatting sqref="L12:L33">
    <cfRule type="cellIs" dxfId="64" priority="14" stopIfTrue="1" operator="lessThan">
      <formula>0.45</formula>
    </cfRule>
  </conditionalFormatting>
  <conditionalFormatting sqref="N12:N33">
    <cfRule type="cellIs" dxfId="63" priority="15" stopIfTrue="1" operator="lessThan">
      <formula>0.45</formula>
    </cfRule>
  </conditionalFormatting>
  <conditionalFormatting sqref="P12:P33">
    <cfRule type="cellIs" dxfId="62" priority="16" stopIfTrue="1" operator="lessThan">
      <formula>0.45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1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0ED90-95CA-4589-BA94-D509CBFD9A49}">
  <sheetPr>
    <pageSetUpPr fitToPage="1"/>
  </sheetPr>
  <dimension ref="A1:Q183"/>
  <sheetViews>
    <sheetView tabSelected="1" view="pageBreakPreview" topLeftCell="A183" zoomScale="75" zoomScaleNormal="112" zoomScaleSheetLayoutView="75" workbookViewId="0">
      <selection activeCell="A154" sqref="A154:J215"/>
    </sheetView>
  </sheetViews>
  <sheetFormatPr defaultColWidth="12.5703125" defaultRowHeight="15.75"/>
  <cols>
    <col min="1" max="1" width="14.42578125" style="33" customWidth="1"/>
    <col min="2" max="2" width="37.140625" style="33" bestFit="1" customWidth="1"/>
    <col min="3" max="16" width="9.140625" style="33" customWidth="1"/>
    <col min="17" max="17" width="7.5703125" style="33" customWidth="1"/>
    <col min="18" max="16384" width="12.5703125" style="33"/>
  </cols>
  <sheetData>
    <row r="1" spans="1:16">
      <c r="A1" s="177"/>
      <c r="B1" s="178"/>
      <c r="C1" s="178"/>
      <c r="D1" s="179"/>
      <c r="E1" s="179"/>
      <c r="F1" s="179"/>
      <c r="G1" s="179"/>
      <c r="H1" s="179"/>
      <c r="I1" s="180"/>
      <c r="J1" s="134"/>
      <c r="K1" s="134"/>
      <c r="L1" s="134"/>
      <c r="M1" s="134"/>
      <c r="N1" s="134"/>
      <c r="O1" s="134"/>
      <c r="P1" s="135"/>
    </row>
    <row r="2" spans="1:16" ht="26.25">
      <c r="A2" s="181"/>
      <c r="B2" s="16"/>
      <c r="C2" s="138" t="s">
        <v>221</v>
      </c>
      <c r="D2" s="16"/>
      <c r="E2" s="16"/>
      <c r="F2" s="16"/>
      <c r="G2" s="16"/>
      <c r="H2" s="16"/>
      <c r="I2" s="182"/>
      <c r="J2" s="16"/>
      <c r="K2"/>
      <c r="L2"/>
      <c r="M2"/>
      <c r="N2"/>
      <c r="O2"/>
      <c r="P2" s="139"/>
    </row>
    <row r="3" spans="1:16" ht="18.75">
      <c r="A3" s="183"/>
      <c r="B3" s="16"/>
      <c r="C3" s="140" t="s">
        <v>222</v>
      </c>
      <c r="D3" s="16"/>
      <c r="E3" s="16"/>
      <c r="F3" s="16"/>
      <c r="G3" s="16"/>
      <c r="H3" s="16"/>
      <c r="I3" s="182"/>
      <c r="J3" s="273" t="s">
        <v>229</v>
      </c>
      <c r="K3" s="305"/>
      <c r="L3" s="305"/>
      <c r="M3" s="305"/>
      <c r="N3" s="305"/>
      <c r="P3" s="142"/>
    </row>
    <row r="4" spans="1:16" ht="17.25">
      <c r="A4" s="183"/>
      <c r="B4" s="16"/>
      <c r="C4" s="16"/>
      <c r="D4" s="143"/>
      <c r="E4" s="16"/>
      <c r="F4" s="16"/>
      <c r="G4" s="16"/>
      <c r="H4" s="16"/>
      <c r="I4" s="182"/>
      <c r="J4" s="274"/>
      <c r="K4" s="305"/>
      <c r="L4" s="305"/>
      <c r="M4" s="305"/>
      <c r="N4" s="305"/>
      <c r="P4" s="142"/>
    </row>
    <row r="5" spans="1:16">
      <c r="A5" s="183"/>
      <c r="B5" s="16"/>
      <c r="C5" s="144" t="s">
        <v>223</v>
      </c>
      <c r="D5" s="16"/>
      <c r="E5" s="16"/>
      <c r="F5" s="16"/>
      <c r="G5" s="16"/>
      <c r="H5" s="16"/>
      <c r="I5" s="182"/>
      <c r="J5" s="274"/>
      <c r="K5" s="305"/>
      <c r="L5" s="305"/>
      <c r="M5" s="305"/>
      <c r="N5" s="305"/>
      <c r="P5" s="142"/>
    </row>
    <row r="6" spans="1:16" ht="18.75">
      <c r="A6" s="183"/>
      <c r="B6" s="16"/>
      <c r="C6" s="145" t="s">
        <v>224</v>
      </c>
      <c r="D6" s="16"/>
      <c r="E6" s="16"/>
      <c r="F6" s="16"/>
      <c r="G6" s="16"/>
      <c r="H6" s="16"/>
      <c r="I6" s="182"/>
      <c r="J6" s="16"/>
      <c r="K6"/>
      <c r="L6"/>
      <c r="M6"/>
      <c r="N6"/>
      <c r="O6"/>
      <c r="P6" s="139"/>
    </row>
    <row r="7" spans="1:16" ht="18.75">
      <c r="A7" s="183"/>
      <c r="B7" s="16"/>
      <c r="C7" s="145" t="s">
        <v>225</v>
      </c>
      <c r="D7" s="16"/>
      <c r="E7" s="16"/>
      <c r="F7" s="16"/>
      <c r="G7" s="16"/>
      <c r="H7" s="16"/>
      <c r="I7" s="182"/>
      <c r="J7" s="16"/>
      <c r="K7"/>
      <c r="L7"/>
      <c r="M7"/>
      <c r="N7"/>
      <c r="O7"/>
      <c r="P7" s="139"/>
    </row>
    <row r="8" spans="1:16" ht="16.5" thickBot="1">
      <c r="A8" s="184"/>
      <c r="B8" s="147"/>
      <c r="C8" s="147"/>
      <c r="D8" s="147"/>
      <c r="E8" s="147"/>
      <c r="F8" s="148"/>
      <c r="G8" s="148"/>
      <c r="H8" s="148"/>
      <c r="I8" s="185"/>
      <c r="J8" s="148"/>
      <c r="K8" s="148"/>
      <c r="L8" s="148"/>
      <c r="M8" s="148"/>
      <c r="N8" s="148"/>
      <c r="O8" s="148"/>
      <c r="P8" s="149"/>
    </row>
    <row r="9" spans="1:16">
      <c r="A9" s="287" t="s">
        <v>48</v>
      </c>
      <c r="B9" s="247"/>
      <c r="C9" s="247"/>
      <c r="D9" s="247"/>
      <c r="E9" s="247"/>
      <c r="F9" s="247"/>
      <c r="G9" s="247"/>
      <c r="H9" s="247"/>
      <c r="I9" s="288"/>
      <c r="J9" s="309"/>
      <c r="K9" s="247"/>
      <c r="L9" s="247"/>
      <c r="M9" s="247"/>
      <c r="N9" s="247"/>
      <c r="O9" s="247"/>
      <c r="P9" s="247"/>
    </row>
    <row r="10" spans="1:16" ht="16.5" thickBot="1">
      <c r="A10" s="289">
        <v>44652</v>
      </c>
      <c r="B10" s="299"/>
      <c r="C10" s="299"/>
      <c r="D10" s="299"/>
      <c r="E10" s="299"/>
      <c r="F10" s="299"/>
      <c r="G10" s="299"/>
      <c r="H10" s="299"/>
      <c r="I10" s="300"/>
      <c r="J10" s="325"/>
      <c r="K10" s="299"/>
      <c r="L10" s="299"/>
      <c r="M10" s="299"/>
      <c r="N10" s="299"/>
      <c r="O10" s="299"/>
      <c r="P10" s="299"/>
    </row>
    <row r="11" spans="1:16" ht="88.5" customHeight="1" thickBot="1">
      <c r="A11" s="186" t="s">
        <v>49</v>
      </c>
      <c r="B11" s="70" t="s">
        <v>50</v>
      </c>
      <c r="C11" s="301" t="s">
        <v>100</v>
      </c>
      <c r="D11" s="302"/>
      <c r="E11" s="301" t="s">
        <v>147</v>
      </c>
      <c r="F11" s="302"/>
      <c r="G11" s="301" t="s">
        <v>101</v>
      </c>
      <c r="H11" s="302"/>
      <c r="I11" s="326" t="s">
        <v>102</v>
      </c>
      <c r="J11" s="327"/>
      <c r="K11" s="301" t="s">
        <v>148</v>
      </c>
      <c r="L11" s="302"/>
      <c r="M11" s="301" t="s">
        <v>149</v>
      </c>
      <c r="N11" s="302"/>
      <c r="O11" s="301" t="s">
        <v>150</v>
      </c>
      <c r="P11" s="302"/>
    </row>
    <row r="12" spans="1:16">
      <c r="A12" s="187" t="s">
        <v>168</v>
      </c>
      <c r="B12" s="83" t="s">
        <v>169</v>
      </c>
      <c r="C12" s="29">
        <v>0.68</v>
      </c>
      <c r="D12" s="29" t="str">
        <f t="shared" ref="D12:D25" si="0">IF(C12&gt;=55%,"Y","N")</f>
        <v>Y</v>
      </c>
      <c r="E12" s="29">
        <v>0.6</v>
      </c>
      <c r="F12" s="29" t="str">
        <f t="shared" ref="F12:F25" si="1">IF(E12&gt;=55%,"Y","N")</f>
        <v>Y</v>
      </c>
      <c r="G12" s="29">
        <v>0.68</v>
      </c>
      <c r="H12" s="29" t="str">
        <f t="shared" ref="H12:H25" si="2">IF(G12&gt;=55%,"Y","N")</f>
        <v>Y</v>
      </c>
      <c r="I12" s="188">
        <v>0.74</v>
      </c>
      <c r="J12" s="162" t="str">
        <f t="shared" ref="J12:J25" si="3">IF(I12&gt;=55%,"Y","N")</f>
        <v>Y</v>
      </c>
      <c r="K12" s="29">
        <v>0.72</v>
      </c>
      <c r="L12" s="29" t="str">
        <f t="shared" ref="L12:L25" si="4">IF(K12&gt;=55%,"Y","N")</f>
        <v>Y</v>
      </c>
      <c r="M12" s="29">
        <v>0.7</v>
      </c>
      <c r="N12" s="29" t="str">
        <f t="shared" ref="N12:N25" si="5">IF(M12&gt;=55%,"Y","N")</f>
        <v>Y</v>
      </c>
      <c r="O12" s="29">
        <v>0.72</v>
      </c>
      <c r="P12" s="29" t="str">
        <f t="shared" ref="P12:P25" si="6">IF(O12&gt;=55%,"Y","N")</f>
        <v>Y</v>
      </c>
    </row>
    <row r="13" spans="1:16">
      <c r="A13" s="187" t="s">
        <v>170</v>
      </c>
      <c r="B13" s="83" t="s">
        <v>171</v>
      </c>
      <c r="C13" s="29">
        <v>0.75</v>
      </c>
      <c r="D13" s="29" t="str">
        <f t="shared" si="0"/>
        <v>Y</v>
      </c>
      <c r="E13" s="29">
        <v>0.73</v>
      </c>
      <c r="F13" s="29" t="str">
        <f t="shared" si="1"/>
        <v>Y</v>
      </c>
      <c r="G13" s="29">
        <v>0.77</v>
      </c>
      <c r="H13" s="29" t="str">
        <f t="shared" si="2"/>
        <v>Y</v>
      </c>
      <c r="I13" s="188">
        <v>0.73</v>
      </c>
      <c r="J13" s="162" t="str">
        <f t="shared" si="3"/>
        <v>Y</v>
      </c>
      <c r="K13" s="29">
        <v>0.7</v>
      </c>
      <c r="L13" s="29" t="str">
        <f t="shared" si="4"/>
        <v>Y</v>
      </c>
      <c r="M13" s="29">
        <v>0.78</v>
      </c>
      <c r="N13" s="29" t="str">
        <f t="shared" si="5"/>
        <v>Y</v>
      </c>
      <c r="O13" s="29">
        <v>0.69</v>
      </c>
      <c r="P13" s="29" t="str">
        <f t="shared" si="6"/>
        <v>Y</v>
      </c>
    </row>
    <row r="14" spans="1:16">
      <c r="A14" s="187" t="s">
        <v>172</v>
      </c>
      <c r="B14" s="83" t="s">
        <v>173</v>
      </c>
      <c r="C14" s="29">
        <v>0.63</v>
      </c>
      <c r="D14" s="29" t="str">
        <f t="shared" si="0"/>
        <v>Y</v>
      </c>
      <c r="E14" s="29">
        <v>0.65</v>
      </c>
      <c r="F14" s="29" t="str">
        <f t="shared" si="1"/>
        <v>Y</v>
      </c>
      <c r="G14" s="29">
        <v>0.83</v>
      </c>
      <c r="H14" s="29" t="str">
        <f t="shared" si="2"/>
        <v>Y</v>
      </c>
      <c r="I14" s="188">
        <v>0.54</v>
      </c>
      <c r="J14" s="162" t="str">
        <f t="shared" si="3"/>
        <v>N</v>
      </c>
      <c r="K14" s="29">
        <v>0.76</v>
      </c>
      <c r="L14" s="29" t="str">
        <f t="shared" si="4"/>
        <v>Y</v>
      </c>
      <c r="M14" s="29">
        <v>0.78</v>
      </c>
      <c r="N14" s="29" t="str">
        <f t="shared" si="5"/>
        <v>Y</v>
      </c>
      <c r="O14" s="29">
        <v>0.73</v>
      </c>
      <c r="P14" s="29" t="str">
        <f t="shared" si="6"/>
        <v>Y</v>
      </c>
    </row>
    <row r="15" spans="1:16">
      <c r="A15" s="187" t="s">
        <v>174</v>
      </c>
      <c r="B15" s="83" t="s">
        <v>175</v>
      </c>
      <c r="C15" s="29">
        <v>0.6</v>
      </c>
      <c r="D15" s="29" t="str">
        <f t="shared" si="0"/>
        <v>Y</v>
      </c>
      <c r="E15" s="29">
        <v>0.65</v>
      </c>
      <c r="F15" s="29" t="str">
        <f t="shared" si="1"/>
        <v>Y</v>
      </c>
      <c r="G15" s="29">
        <v>0.67</v>
      </c>
      <c r="H15" s="29" t="str">
        <f t="shared" si="2"/>
        <v>Y</v>
      </c>
      <c r="I15" s="188">
        <v>0.54</v>
      </c>
      <c r="J15" s="162" t="str">
        <f t="shared" si="3"/>
        <v>N</v>
      </c>
      <c r="K15" s="29">
        <v>0.7</v>
      </c>
      <c r="L15" s="29" t="str">
        <f t="shared" si="4"/>
        <v>Y</v>
      </c>
      <c r="M15" s="29">
        <v>0.74</v>
      </c>
      <c r="N15" s="29" t="str">
        <f t="shared" si="5"/>
        <v>Y</v>
      </c>
      <c r="O15" s="29">
        <v>0.7</v>
      </c>
      <c r="P15" s="29" t="str">
        <f t="shared" si="6"/>
        <v>Y</v>
      </c>
    </row>
    <row r="16" spans="1:16">
      <c r="A16" s="187" t="s">
        <v>176</v>
      </c>
      <c r="B16" s="83" t="s">
        <v>177</v>
      </c>
      <c r="C16" s="29">
        <v>0.54</v>
      </c>
      <c r="D16" s="29" t="str">
        <f t="shared" si="0"/>
        <v>N</v>
      </c>
      <c r="E16" s="29">
        <v>0.65</v>
      </c>
      <c r="F16" s="29" t="str">
        <f t="shared" si="1"/>
        <v>Y</v>
      </c>
      <c r="G16" s="29">
        <v>0.65</v>
      </c>
      <c r="H16" s="29" t="str">
        <f t="shared" si="2"/>
        <v>Y</v>
      </c>
      <c r="I16" s="188">
        <v>0.56999999999999995</v>
      </c>
      <c r="J16" s="162" t="str">
        <f t="shared" si="3"/>
        <v>Y</v>
      </c>
      <c r="K16" s="29">
        <v>0.7</v>
      </c>
      <c r="L16" s="29" t="str">
        <f t="shared" si="4"/>
        <v>Y</v>
      </c>
      <c r="M16" s="29">
        <v>0.62</v>
      </c>
      <c r="N16" s="29" t="str">
        <f t="shared" si="5"/>
        <v>Y</v>
      </c>
      <c r="O16" s="29">
        <v>0.62</v>
      </c>
      <c r="P16" s="29" t="str">
        <f t="shared" si="6"/>
        <v>Y</v>
      </c>
    </row>
    <row r="17" spans="1:16">
      <c r="A17" s="187" t="s">
        <v>178</v>
      </c>
      <c r="B17" s="83" t="s">
        <v>179</v>
      </c>
      <c r="C17" s="29">
        <v>0.71</v>
      </c>
      <c r="D17" s="29" t="str">
        <f t="shared" si="0"/>
        <v>Y</v>
      </c>
      <c r="E17" s="29">
        <v>0.79</v>
      </c>
      <c r="F17" s="29" t="str">
        <f t="shared" si="1"/>
        <v>Y</v>
      </c>
      <c r="G17" s="29">
        <v>0.84</v>
      </c>
      <c r="H17" s="29" t="str">
        <f t="shared" si="2"/>
        <v>Y</v>
      </c>
      <c r="I17" s="188">
        <v>0.55000000000000004</v>
      </c>
      <c r="J17" s="162" t="str">
        <f t="shared" si="3"/>
        <v>Y</v>
      </c>
      <c r="K17" s="29">
        <v>0.83</v>
      </c>
      <c r="L17" s="29" t="str">
        <f t="shared" si="4"/>
        <v>Y</v>
      </c>
      <c r="M17" s="29">
        <v>0.82</v>
      </c>
      <c r="N17" s="29" t="str">
        <f t="shared" si="5"/>
        <v>Y</v>
      </c>
      <c r="O17" s="29">
        <v>0.67</v>
      </c>
      <c r="P17" s="29" t="str">
        <f t="shared" si="6"/>
        <v>Y</v>
      </c>
    </row>
    <row r="18" spans="1:16" ht="31.5">
      <c r="A18" s="187" t="s">
        <v>180</v>
      </c>
      <c r="B18" s="83" t="s">
        <v>181</v>
      </c>
      <c r="C18" s="29">
        <v>0.7</v>
      </c>
      <c r="D18" s="29" t="str">
        <f t="shared" si="0"/>
        <v>Y</v>
      </c>
      <c r="E18" s="29">
        <v>0.77</v>
      </c>
      <c r="F18" s="29" t="str">
        <f t="shared" si="1"/>
        <v>Y</v>
      </c>
      <c r="G18" s="29">
        <v>0.74</v>
      </c>
      <c r="H18" s="29" t="str">
        <f t="shared" si="2"/>
        <v>Y</v>
      </c>
      <c r="I18" s="188">
        <v>0.74</v>
      </c>
      <c r="J18" s="162" t="str">
        <f t="shared" si="3"/>
        <v>Y</v>
      </c>
      <c r="K18" s="29">
        <v>0.7</v>
      </c>
      <c r="L18" s="29" t="str">
        <f t="shared" si="4"/>
        <v>Y</v>
      </c>
      <c r="M18" s="29">
        <v>0.78</v>
      </c>
      <c r="N18" s="29" t="str">
        <f t="shared" si="5"/>
        <v>Y</v>
      </c>
      <c r="O18" s="29">
        <v>0.7</v>
      </c>
      <c r="P18" s="29" t="str">
        <f t="shared" si="6"/>
        <v>Y</v>
      </c>
    </row>
    <row r="19" spans="1:16">
      <c r="A19" s="187" t="s">
        <v>182</v>
      </c>
      <c r="B19" s="83" t="s">
        <v>183</v>
      </c>
      <c r="C19" s="29">
        <v>0.78</v>
      </c>
      <c r="D19" s="29" t="str">
        <f t="shared" si="0"/>
        <v>Y</v>
      </c>
      <c r="E19" s="29">
        <v>0.83</v>
      </c>
      <c r="F19" s="29" t="str">
        <f t="shared" si="1"/>
        <v>Y</v>
      </c>
      <c r="G19" s="29">
        <v>0.71</v>
      </c>
      <c r="H19" s="29" t="str">
        <f t="shared" si="2"/>
        <v>Y</v>
      </c>
      <c r="I19" s="188">
        <v>0.66</v>
      </c>
      <c r="J19" s="162" t="str">
        <f t="shared" si="3"/>
        <v>Y</v>
      </c>
      <c r="K19" s="29">
        <v>0.75</v>
      </c>
      <c r="L19" s="29" t="str">
        <f t="shared" si="4"/>
        <v>Y</v>
      </c>
      <c r="M19" s="29">
        <v>0.78</v>
      </c>
      <c r="N19" s="29" t="str">
        <f t="shared" si="5"/>
        <v>Y</v>
      </c>
      <c r="O19" s="29">
        <v>0.68</v>
      </c>
      <c r="P19" s="29" t="str">
        <f t="shared" si="6"/>
        <v>Y</v>
      </c>
    </row>
    <row r="20" spans="1:16">
      <c r="A20" s="187" t="s">
        <v>184</v>
      </c>
      <c r="B20" s="83" t="s">
        <v>185</v>
      </c>
      <c r="C20" s="29">
        <v>0.78</v>
      </c>
      <c r="D20" s="29" t="str">
        <f t="shared" si="0"/>
        <v>Y</v>
      </c>
      <c r="E20" s="29">
        <v>0.72</v>
      </c>
      <c r="F20" s="29" t="str">
        <f t="shared" si="1"/>
        <v>Y</v>
      </c>
      <c r="G20" s="29">
        <v>0.74</v>
      </c>
      <c r="H20" s="29" t="str">
        <f t="shared" si="2"/>
        <v>Y</v>
      </c>
      <c r="I20" s="188">
        <v>0.66</v>
      </c>
      <c r="J20" s="162" t="str">
        <f t="shared" si="3"/>
        <v>Y</v>
      </c>
      <c r="K20" s="29">
        <v>0.79</v>
      </c>
      <c r="L20" s="29" t="str">
        <f t="shared" si="4"/>
        <v>Y</v>
      </c>
      <c r="M20" s="29">
        <v>0.78</v>
      </c>
      <c r="N20" s="29" t="str">
        <f t="shared" si="5"/>
        <v>Y</v>
      </c>
      <c r="O20" s="29">
        <v>0.66</v>
      </c>
      <c r="P20" s="29" t="str">
        <f t="shared" si="6"/>
        <v>Y</v>
      </c>
    </row>
    <row r="21" spans="1:16" ht="31.5">
      <c r="A21" s="187" t="s">
        <v>186</v>
      </c>
      <c r="B21" s="83" t="s">
        <v>187</v>
      </c>
      <c r="C21" s="29">
        <v>0.56999999999999995</v>
      </c>
      <c r="D21" s="29" t="str">
        <f t="shared" si="0"/>
        <v>Y</v>
      </c>
      <c r="E21" s="29">
        <v>0.67</v>
      </c>
      <c r="F21" s="29" t="str">
        <f t="shared" si="1"/>
        <v>Y</v>
      </c>
      <c r="G21" s="29">
        <v>0.63</v>
      </c>
      <c r="H21" s="29" t="str">
        <f t="shared" si="2"/>
        <v>Y</v>
      </c>
      <c r="I21" s="188">
        <v>0.64</v>
      </c>
      <c r="J21" s="162" t="str">
        <f t="shared" si="3"/>
        <v>Y</v>
      </c>
      <c r="K21" s="29">
        <v>0.71</v>
      </c>
      <c r="L21" s="29" t="str">
        <f t="shared" si="4"/>
        <v>Y</v>
      </c>
      <c r="M21" s="29">
        <v>0.74</v>
      </c>
      <c r="N21" s="29" t="str">
        <f t="shared" si="5"/>
        <v>Y</v>
      </c>
      <c r="O21" s="29">
        <v>0.67</v>
      </c>
      <c r="P21" s="29" t="str">
        <f t="shared" si="6"/>
        <v>Y</v>
      </c>
    </row>
    <row r="22" spans="1:16">
      <c r="A22" s="187" t="s">
        <v>188</v>
      </c>
      <c r="B22" s="83" t="s">
        <v>189</v>
      </c>
      <c r="C22" s="29">
        <v>0.72</v>
      </c>
      <c r="D22" s="29" t="str">
        <f t="shared" si="0"/>
        <v>Y</v>
      </c>
      <c r="E22" s="29">
        <v>0.64</v>
      </c>
      <c r="F22" s="29" t="str">
        <f t="shared" si="1"/>
        <v>Y</v>
      </c>
      <c r="G22" s="29">
        <v>0.71</v>
      </c>
      <c r="H22" s="29" t="str">
        <f t="shared" si="2"/>
        <v>Y</v>
      </c>
      <c r="I22" s="188">
        <v>0.55000000000000004</v>
      </c>
      <c r="J22" s="162" t="str">
        <f t="shared" si="3"/>
        <v>Y</v>
      </c>
      <c r="K22" s="29">
        <v>0.77</v>
      </c>
      <c r="L22" s="29" t="str">
        <f t="shared" si="4"/>
        <v>Y</v>
      </c>
      <c r="M22" s="29">
        <v>0.74</v>
      </c>
      <c r="N22" s="29" t="str">
        <f t="shared" si="5"/>
        <v>Y</v>
      </c>
      <c r="O22" s="29">
        <v>0.75</v>
      </c>
      <c r="P22" s="29" t="str">
        <f t="shared" si="6"/>
        <v>Y</v>
      </c>
    </row>
    <row r="23" spans="1:16">
      <c r="A23" s="187" t="s">
        <v>190</v>
      </c>
      <c r="B23" s="83" t="s">
        <v>191</v>
      </c>
      <c r="C23" s="29">
        <v>0.69</v>
      </c>
      <c r="D23" s="29" t="str">
        <f t="shared" si="0"/>
        <v>Y</v>
      </c>
      <c r="E23" s="29">
        <v>0.6</v>
      </c>
      <c r="F23" s="29" t="str">
        <f t="shared" si="1"/>
        <v>Y</v>
      </c>
      <c r="G23" s="29">
        <v>0.75</v>
      </c>
      <c r="H23" s="29" t="str">
        <f t="shared" si="2"/>
        <v>Y</v>
      </c>
      <c r="I23" s="188">
        <v>0.65</v>
      </c>
      <c r="J23" s="162" t="str">
        <f t="shared" si="3"/>
        <v>Y</v>
      </c>
      <c r="K23" s="29">
        <v>0.73</v>
      </c>
      <c r="L23" s="29" t="str">
        <f t="shared" si="4"/>
        <v>Y</v>
      </c>
      <c r="M23" s="29">
        <v>0.7</v>
      </c>
      <c r="N23" s="29" t="str">
        <f t="shared" si="5"/>
        <v>Y</v>
      </c>
      <c r="O23" s="29">
        <v>0.7</v>
      </c>
      <c r="P23" s="29" t="str">
        <f t="shared" si="6"/>
        <v>Y</v>
      </c>
    </row>
    <row r="24" spans="1:16" ht="31.5">
      <c r="A24" s="187" t="s">
        <v>192</v>
      </c>
      <c r="B24" s="83" t="s">
        <v>193</v>
      </c>
      <c r="C24" s="29">
        <v>0.65</v>
      </c>
      <c r="D24" s="29" t="str">
        <f t="shared" si="0"/>
        <v>Y</v>
      </c>
      <c r="E24" s="29">
        <v>0.65</v>
      </c>
      <c r="F24" s="29" t="str">
        <f t="shared" si="1"/>
        <v>Y</v>
      </c>
      <c r="G24" s="29">
        <v>0.74</v>
      </c>
      <c r="H24" s="29" t="str">
        <f t="shared" si="2"/>
        <v>Y</v>
      </c>
      <c r="I24" s="188">
        <v>0.59</v>
      </c>
      <c r="J24" s="162" t="str">
        <f t="shared" si="3"/>
        <v>Y</v>
      </c>
      <c r="K24" s="29">
        <v>0.71</v>
      </c>
      <c r="L24" s="29" t="str">
        <f t="shared" si="4"/>
        <v>Y</v>
      </c>
      <c r="M24" s="29">
        <v>0.82</v>
      </c>
      <c r="N24" s="29" t="str">
        <f t="shared" si="5"/>
        <v>Y</v>
      </c>
      <c r="O24" s="29">
        <v>0.66</v>
      </c>
      <c r="P24" s="29" t="str">
        <f t="shared" si="6"/>
        <v>Y</v>
      </c>
    </row>
    <row r="25" spans="1:16" ht="31.5">
      <c r="A25" s="187" t="s">
        <v>194</v>
      </c>
      <c r="B25" s="83" t="s">
        <v>195</v>
      </c>
      <c r="C25" s="29">
        <v>0.77</v>
      </c>
      <c r="D25" s="29" t="str">
        <f t="shared" si="0"/>
        <v>Y</v>
      </c>
      <c r="E25" s="29">
        <v>0.82</v>
      </c>
      <c r="F25" s="29" t="str">
        <f t="shared" si="1"/>
        <v>Y</v>
      </c>
      <c r="G25" s="29">
        <v>0.85</v>
      </c>
      <c r="H25" s="29" t="str">
        <f t="shared" si="2"/>
        <v>Y</v>
      </c>
      <c r="I25" s="188">
        <v>0.77</v>
      </c>
      <c r="J25" s="162" t="str">
        <f t="shared" si="3"/>
        <v>Y</v>
      </c>
      <c r="K25" s="29">
        <v>0.74</v>
      </c>
      <c r="L25" s="29" t="str">
        <f t="shared" si="4"/>
        <v>Y</v>
      </c>
      <c r="M25" s="29">
        <v>0.82</v>
      </c>
      <c r="N25" s="29" t="str">
        <f t="shared" si="5"/>
        <v>Y</v>
      </c>
      <c r="O25" s="29">
        <v>0.74</v>
      </c>
      <c r="P25" s="29" t="str">
        <f t="shared" si="6"/>
        <v>Y</v>
      </c>
    </row>
    <row r="26" spans="1:16">
      <c r="A26" s="187"/>
      <c r="B26" s="30"/>
      <c r="C26" s="59"/>
      <c r="D26" s="59"/>
      <c r="E26" s="59"/>
      <c r="F26" s="59"/>
      <c r="G26" s="59"/>
      <c r="H26" s="59"/>
      <c r="I26" s="189"/>
      <c r="J26" s="163"/>
      <c r="K26" s="59"/>
      <c r="L26" s="59"/>
      <c r="M26" s="59"/>
      <c r="N26" s="59"/>
      <c r="O26" s="66"/>
      <c r="P26" s="59"/>
    </row>
    <row r="27" spans="1:16">
      <c r="A27" s="187"/>
      <c r="B27" s="30"/>
      <c r="C27" s="59"/>
      <c r="D27" s="59"/>
      <c r="E27" s="59"/>
      <c r="F27" s="59"/>
      <c r="G27" s="59"/>
      <c r="H27" s="59"/>
      <c r="I27" s="189"/>
      <c r="J27" s="163"/>
      <c r="K27" s="59"/>
      <c r="L27" s="59"/>
      <c r="M27" s="59"/>
      <c r="N27" s="59"/>
      <c r="O27" s="66"/>
      <c r="P27" s="59"/>
    </row>
    <row r="28" spans="1:16">
      <c r="A28" s="187"/>
      <c r="B28" s="30"/>
      <c r="C28" s="59"/>
      <c r="D28" s="59"/>
      <c r="E28" s="59"/>
      <c r="F28" s="59"/>
      <c r="G28" s="59"/>
      <c r="H28" s="59"/>
      <c r="I28" s="189"/>
      <c r="J28" s="163"/>
      <c r="K28" s="59"/>
      <c r="L28" s="59"/>
      <c r="M28" s="59"/>
      <c r="N28" s="59"/>
      <c r="O28" s="66"/>
      <c r="P28" s="59"/>
    </row>
    <row r="29" spans="1:16">
      <c r="A29" s="187"/>
      <c r="B29" s="30"/>
      <c r="C29" s="59"/>
      <c r="D29" s="59"/>
      <c r="E29" s="59"/>
      <c r="F29" s="59"/>
      <c r="G29" s="59"/>
      <c r="H29" s="59"/>
      <c r="I29" s="189"/>
      <c r="J29" s="163"/>
      <c r="K29" s="59"/>
      <c r="L29" s="59"/>
      <c r="M29" s="59"/>
      <c r="N29" s="59"/>
      <c r="O29" s="66"/>
      <c r="P29" s="59"/>
    </row>
    <row r="30" spans="1:16">
      <c r="A30" s="187"/>
      <c r="B30" s="30"/>
      <c r="C30" s="59"/>
      <c r="D30" s="59"/>
      <c r="E30" s="59"/>
      <c r="F30" s="59"/>
      <c r="G30" s="59"/>
      <c r="H30" s="59"/>
      <c r="I30" s="189"/>
      <c r="J30" s="163"/>
      <c r="K30" s="59"/>
      <c r="L30" s="59"/>
      <c r="M30" s="59"/>
      <c r="N30" s="59"/>
      <c r="O30" s="66"/>
      <c r="P30" s="59"/>
    </row>
    <row r="31" spans="1:16" ht="16.5" thickBot="1">
      <c r="A31" s="187"/>
      <c r="B31" s="30"/>
      <c r="C31" s="59"/>
      <c r="D31" s="59"/>
      <c r="E31" s="59"/>
      <c r="F31" s="59"/>
      <c r="G31" s="59"/>
      <c r="H31" s="59"/>
      <c r="I31" s="189"/>
      <c r="J31" s="163"/>
      <c r="K31" s="59"/>
      <c r="L31" s="59"/>
      <c r="M31" s="59"/>
      <c r="N31" s="59"/>
      <c r="O31" s="66"/>
      <c r="P31" s="59"/>
    </row>
    <row r="32" spans="1:16" ht="36" customHeight="1" thickBot="1">
      <c r="A32" s="279" t="s">
        <v>83</v>
      </c>
      <c r="B32" s="280"/>
      <c r="C32" s="60"/>
      <c r="D32" s="61">
        <f>COUNTIF(D12:D31,"Y")</f>
        <v>13</v>
      </c>
      <c r="E32" s="60"/>
      <c r="F32" s="61">
        <f>COUNTIF(F12:F31,"Y")</f>
        <v>14</v>
      </c>
      <c r="G32" s="60"/>
      <c r="H32" s="61">
        <f>COUNTIF(H12:H31,"Y")</f>
        <v>14</v>
      </c>
      <c r="I32" s="190"/>
      <c r="J32" s="164">
        <f>COUNTIF(J12:J31,"Y")</f>
        <v>12</v>
      </c>
      <c r="K32" s="60"/>
      <c r="L32" s="61">
        <f>COUNTIF(L12:L31,"Y")</f>
        <v>14</v>
      </c>
      <c r="M32" s="60"/>
      <c r="N32" s="61">
        <f>COUNTIF(N12:N31,"Y")</f>
        <v>14</v>
      </c>
      <c r="O32" s="60"/>
      <c r="P32" s="61">
        <f>COUNTIF(P12:P31,"Y")</f>
        <v>14</v>
      </c>
    </row>
    <row r="33" spans="1:17" ht="33.75" customHeight="1" thickBot="1">
      <c r="A33" s="279" t="s">
        <v>84</v>
      </c>
      <c r="B33" s="280"/>
      <c r="C33" s="60"/>
      <c r="D33" s="62">
        <f>(D32/14)*100</f>
        <v>92.857142857142861</v>
      </c>
      <c r="E33" s="60"/>
      <c r="F33" s="62">
        <f>(F32/14)*100</f>
        <v>100</v>
      </c>
      <c r="G33" s="60"/>
      <c r="H33" s="62">
        <f>(H32/14)*100</f>
        <v>100</v>
      </c>
      <c r="I33" s="190"/>
      <c r="J33" s="165">
        <f>(J32/14)*100</f>
        <v>85.714285714285708</v>
      </c>
      <c r="K33" s="60"/>
      <c r="L33" s="62">
        <f>(L32/14)*100</f>
        <v>100</v>
      </c>
      <c r="M33" s="60"/>
      <c r="N33" s="62">
        <f>(N32/14)*100</f>
        <v>100</v>
      </c>
      <c r="O33" s="60"/>
      <c r="P33" s="62">
        <f>(P32/14)*100</f>
        <v>100</v>
      </c>
    </row>
    <row r="34" spans="1:17" ht="24.75" customHeight="1">
      <c r="A34" s="281" t="s">
        <v>85</v>
      </c>
      <c r="B34" s="262"/>
      <c r="C34" s="22">
        <f>POCO_CTES!$C$12</f>
        <v>0</v>
      </c>
      <c r="D34" s="67">
        <f>C34*($D$33/100)</f>
        <v>0</v>
      </c>
      <c r="E34" s="22">
        <f>POCO_CTES!$C$13</f>
        <v>3</v>
      </c>
      <c r="F34" s="67">
        <f>E34*($F$33/100)</f>
        <v>3</v>
      </c>
      <c r="G34" s="22">
        <f>POCO_CTES!$C$14</f>
        <v>3</v>
      </c>
      <c r="H34" s="67">
        <f>G34*($H$33/100)</f>
        <v>3</v>
      </c>
      <c r="I34" s="191">
        <f>POCO_CTES!$C$15</f>
        <v>3</v>
      </c>
      <c r="J34" s="166">
        <f>I34*($J$33/100)</f>
        <v>2.5714285714285712</v>
      </c>
      <c r="K34" s="22">
        <f>POCO_CTES!$C$16</f>
        <v>0</v>
      </c>
      <c r="L34" s="67">
        <f>K34*($L$33/100)</f>
        <v>0</v>
      </c>
      <c r="M34" s="22">
        <f>POCO_CTES!$C$17</f>
        <v>3</v>
      </c>
      <c r="N34" s="67">
        <f>M34*($N$33/100)</f>
        <v>3</v>
      </c>
      <c r="O34" s="22">
        <f>POCO_CTES!$C$18</f>
        <v>3</v>
      </c>
      <c r="P34" s="67">
        <f>O34*($P$33/100)</f>
        <v>3</v>
      </c>
    </row>
    <row r="35" spans="1:17" ht="24.75" customHeight="1">
      <c r="A35" s="282" t="s">
        <v>86</v>
      </c>
      <c r="B35" s="272"/>
      <c r="C35" s="22">
        <f>POCO_CTES!$D$12</f>
        <v>3</v>
      </c>
      <c r="D35" s="67">
        <f t="shared" ref="D35:D41" si="7">C35*($D$33/100)</f>
        <v>2.7857142857142856</v>
      </c>
      <c r="E35" s="22">
        <f>POCO_CTES!$D$13</f>
        <v>3</v>
      </c>
      <c r="F35" s="67">
        <f t="shared" ref="F35:F41" si="8">E35*($F$33/100)</f>
        <v>3</v>
      </c>
      <c r="G35" s="22">
        <f>POCO_CTES!$D$14</f>
        <v>0</v>
      </c>
      <c r="H35" s="67">
        <f t="shared" ref="H35:H41" si="9">G35*($H$33/100)</f>
        <v>0</v>
      </c>
      <c r="I35" s="191">
        <f>POCO_CTES!$D$15</f>
        <v>3</v>
      </c>
      <c r="J35" s="166">
        <f t="shared" ref="J35:J41" si="10">I35*($J$33/100)</f>
        <v>2.5714285714285712</v>
      </c>
      <c r="K35" s="22">
        <f>POCO_CTES!$D$16</f>
        <v>3</v>
      </c>
      <c r="L35" s="67">
        <f t="shared" ref="L35:L41" si="11">K35*($L$33/100)</f>
        <v>3</v>
      </c>
      <c r="M35" s="22">
        <f>POCO_CTES!$D$17</f>
        <v>3</v>
      </c>
      <c r="N35" s="67">
        <f t="shared" ref="N35:N41" si="12">M35*($N$33/100)</f>
        <v>3</v>
      </c>
      <c r="O35" s="22">
        <f>POCO_CTES!$D$18</f>
        <v>3</v>
      </c>
      <c r="P35" s="67">
        <f t="shared" ref="P35:P41" si="13">O35*($P$33/100)</f>
        <v>3</v>
      </c>
    </row>
    <row r="36" spans="1:17" ht="24.75" customHeight="1">
      <c r="A36" s="282" t="s">
        <v>87</v>
      </c>
      <c r="B36" s="272"/>
      <c r="C36" s="22">
        <f>POCO_CTES!$E$12</f>
        <v>0</v>
      </c>
      <c r="D36" s="67">
        <f t="shared" si="7"/>
        <v>0</v>
      </c>
      <c r="E36" s="22">
        <f>POCO_CTES!$E$13</f>
        <v>0</v>
      </c>
      <c r="F36" s="67">
        <f t="shared" si="8"/>
        <v>0</v>
      </c>
      <c r="G36" s="22">
        <f>POCO_CTES!$E$14</f>
        <v>3</v>
      </c>
      <c r="H36" s="67">
        <f t="shared" si="9"/>
        <v>3</v>
      </c>
      <c r="I36" s="191">
        <f>POCO_CTES!$E$15</f>
        <v>2</v>
      </c>
      <c r="J36" s="166">
        <f t="shared" si="10"/>
        <v>1.7142857142857142</v>
      </c>
      <c r="K36" s="22">
        <f>POCO_CTES!$E$16</f>
        <v>0</v>
      </c>
      <c r="L36" s="67">
        <f t="shared" si="11"/>
        <v>0</v>
      </c>
      <c r="M36" s="22">
        <f>POCO_CTES!$E$17</f>
        <v>0</v>
      </c>
      <c r="N36" s="67">
        <f t="shared" si="12"/>
        <v>0</v>
      </c>
      <c r="O36" s="22">
        <f>POCO_CTES!$E$18</f>
        <v>3</v>
      </c>
      <c r="P36" s="67">
        <f t="shared" si="13"/>
        <v>3</v>
      </c>
    </row>
    <row r="37" spans="1:17" ht="24.75" customHeight="1">
      <c r="A37" s="282" t="s">
        <v>88</v>
      </c>
      <c r="B37" s="272"/>
      <c r="C37" s="22">
        <f>POCO_CTES!$F$12</f>
        <v>2</v>
      </c>
      <c r="D37" s="67">
        <f t="shared" si="7"/>
        <v>1.8571428571428572</v>
      </c>
      <c r="E37" s="22">
        <f>POCO_CTES!$F$13</f>
        <v>0</v>
      </c>
      <c r="F37" s="67">
        <f t="shared" si="8"/>
        <v>0</v>
      </c>
      <c r="G37" s="22">
        <f>POCO_CTES!$F$14</f>
        <v>0</v>
      </c>
      <c r="H37" s="67">
        <f t="shared" si="9"/>
        <v>0</v>
      </c>
      <c r="I37" s="191">
        <f>POCO_CTES!$F$15</f>
        <v>3</v>
      </c>
      <c r="J37" s="166">
        <f t="shared" si="10"/>
        <v>2.5714285714285712</v>
      </c>
      <c r="K37" s="22">
        <f>POCO_CTES!$F$16</f>
        <v>0</v>
      </c>
      <c r="L37" s="67">
        <f t="shared" si="11"/>
        <v>0</v>
      </c>
      <c r="M37" s="22">
        <f>POCO_CTES!$F$17</f>
        <v>0</v>
      </c>
      <c r="N37" s="67">
        <f t="shared" si="12"/>
        <v>0</v>
      </c>
      <c r="O37" s="22">
        <f>POCO_CTES!$F$18</f>
        <v>0</v>
      </c>
      <c r="P37" s="67">
        <f t="shared" si="13"/>
        <v>0</v>
      </c>
    </row>
    <row r="38" spans="1:17" ht="24.75" customHeight="1">
      <c r="A38" s="282" t="s">
        <v>89</v>
      </c>
      <c r="B38" s="272"/>
      <c r="C38" s="22">
        <f>POCO_CTES!$G$12</f>
        <v>0</v>
      </c>
      <c r="D38" s="67">
        <f t="shared" si="7"/>
        <v>0</v>
      </c>
      <c r="E38" s="22">
        <f>POCO_CTES!$G$13</f>
        <v>0</v>
      </c>
      <c r="F38" s="67">
        <f t="shared" si="8"/>
        <v>0</v>
      </c>
      <c r="G38" s="22">
        <f>POCO_CTES!$G$14</f>
        <v>2</v>
      </c>
      <c r="H38" s="67">
        <f t="shared" si="9"/>
        <v>2</v>
      </c>
      <c r="I38" s="191">
        <f>POCO_CTES!$G$15</f>
        <v>0</v>
      </c>
      <c r="J38" s="166">
        <f t="shared" si="10"/>
        <v>0</v>
      </c>
      <c r="K38" s="22">
        <f>POCO_CTES!$G$16</f>
        <v>3</v>
      </c>
      <c r="L38" s="67">
        <f t="shared" si="11"/>
        <v>3</v>
      </c>
      <c r="M38" s="22">
        <f>POCO_CTES!$G$17</f>
        <v>0</v>
      </c>
      <c r="N38" s="67">
        <f t="shared" si="12"/>
        <v>0</v>
      </c>
      <c r="O38" s="22">
        <f>POCO_CTES!$G$18</f>
        <v>0</v>
      </c>
      <c r="P38" s="67">
        <f t="shared" si="13"/>
        <v>0</v>
      </c>
    </row>
    <row r="39" spans="1:17" ht="24.75" customHeight="1">
      <c r="A39" s="295" t="s">
        <v>90</v>
      </c>
      <c r="B39" s="296"/>
      <c r="C39" s="22">
        <f>POCO_CTES!$H$12</f>
        <v>0</v>
      </c>
      <c r="D39" s="67">
        <f t="shared" si="7"/>
        <v>0</v>
      </c>
      <c r="E39" s="22">
        <f>POCO_CTES!$H$13</f>
        <v>0</v>
      </c>
      <c r="F39" s="67">
        <f t="shared" si="8"/>
        <v>0</v>
      </c>
      <c r="G39" s="22">
        <f>POCO_CTES!$H$14</f>
        <v>0</v>
      </c>
      <c r="H39" s="67">
        <f t="shared" si="9"/>
        <v>0</v>
      </c>
      <c r="I39" s="191">
        <f>POCO_CTES!$H$15</f>
        <v>2</v>
      </c>
      <c r="J39" s="166">
        <f t="shared" si="10"/>
        <v>1.7142857142857142</v>
      </c>
      <c r="K39" s="22">
        <f>POCO_CTES!$H$16</f>
        <v>0</v>
      </c>
      <c r="L39" s="67">
        <f t="shared" si="11"/>
        <v>0</v>
      </c>
      <c r="M39" s="22">
        <f>POCO_CTES!$H$17</f>
        <v>0</v>
      </c>
      <c r="N39" s="67">
        <f t="shared" si="12"/>
        <v>0</v>
      </c>
      <c r="O39" s="22">
        <f>POCO_CTES!$H$18</f>
        <v>0</v>
      </c>
      <c r="P39" s="67">
        <f t="shared" si="13"/>
        <v>0</v>
      </c>
      <c r="Q39" s="33" t="s">
        <v>93</v>
      </c>
    </row>
    <row r="40" spans="1:17" s="40" customFormat="1" ht="24.75" customHeight="1">
      <c r="A40" s="283" t="s">
        <v>103</v>
      </c>
      <c r="B40" s="276"/>
      <c r="C40" s="22">
        <f>POCO_CTES!$I$12</f>
        <v>3</v>
      </c>
      <c r="D40" s="67">
        <f t="shared" si="7"/>
        <v>2.7857142857142856</v>
      </c>
      <c r="E40" s="22">
        <f>POCO_CTES!$I$13</f>
        <v>0</v>
      </c>
      <c r="F40" s="67">
        <f t="shared" si="8"/>
        <v>0</v>
      </c>
      <c r="G40" s="22">
        <f>POCO_CTES!$I$14</f>
        <v>0</v>
      </c>
      <c r="H40" s="67">
        <f t="shared" si="9"/>
        <v>0</v>
      </c>
      <c r="I40" s="191">
        <f>POCO_CTES!$I$15</f>
        <v>0</v>
      </c>
      <c r="J40" s="166">
        <f t="shared" si="10"/>
        <v>0</v>
      </c>
      <c r="K40" s="22">
        <f>POCO_CTES!$I$16</f>
        <v>0</v>
      </c>
      <c r="L40" s="67">
        <f t="shared" si="11"/>
        <v>0</v>
      </c>
      <c r="M40" s="22">
        <f>POCO_CTES!$I$17</f>
        <v>0</v>
      </c>
      <c r="N40" s="67">
        <f t="shared" si="12"/>
        <v>0</v>
      </c>
      <c r="O40" s="22">
        <f>POCO_CTES!$I$18</f>
        <v>0</v>
      </c>
      <c r="P40" s="67">
        <f t="shared" si="13"/>
        <v>0</v>
      </c>
    </row>
    <row r="41" spans="1:17" s="40" customFormat="1" ht="24.75" customHeight="1" thickBot="1">
      <c r="A41" s="297" t="s">
        <v>104</v>
      </c>
      <c r="B41" s="298"/>
      <c r="C41" s="22">
        <f>POCO_CTES!$J$12</f>
        <v>2</v>
      </c>
      <c r="D41" s="67">
        <f t="shared" si="7"/>
        <v>1.8571428571428572</v>
      </c>
      <c r="E41" s="22">
        <f>POCO_CTES!$J$13</f>
        <v>3</v>
      </c>
      <c r="F41" s="67">
        <f t="shared" si="8"/>
        <v>3</v>
      </c>
      <c r="G41" s="22">
        <f>POCO_CTES!$J$14</f>
        <v>0</v>
      </c>
      <c r="H41" s="67">
        <f t="shared" si="9"/>
        <v>0</v>
      </c>
      <c r="I41" s="191">
        <f>POCO_CTES!$J$15</f>
        <v>0</v>
      </c>
      <c r="J41" s="166">
        <f t="shared" si="10"/>
        <v>0</v>
      </c>
      <c r="K41" s="22">
        <f>POCO_CTES!$J$16</f>
        <v>0</v>
      </c>
      <c r="L41" s="67">
        <f t="shared" si="11"/>
        <v>0</v>
      </c>
      <c r="M41" s="22">
        <f>POCO_CTES!$J$17</f>
        <v>0</v>
      </c>
      <c r="N41" s="67">
        <f t="shared" si="12"/>
        <v>0</v>
      </c>
      <c r="O41" s="22">
        <f>POCO_CTES!$J$18</f>
        <v>0</v>
      </c>
      <c r="P41" s="67">
        <f t="shared" si="13"/>
        <v>0</v>
      </c>
    </row>
    <row r="42" spans="1:17" ht="33.75" customHeight="1">
      <c r="A42" s="285" t="s">
        <v>91</v>
      </c>
      <c r="B42" s="262"/>
      <c r="C42" s="68">
        <f>SUM(C12:C31)</f>
        <v>9.57</v>
      </c>
      <c r="D42" s="31"/>
      <c r="E42" s="68">
        <f>SUM(E12:E31)</f>
        <v>9.77</v>
      </c>
      <c r="F42" s="31"/>
      <c r="G42" s="68">
        <f>SUM(G12:G31)</f>
        <v>10.31</v>
      </c>
      <c r="H42" s="31"/>
      <c r="I42" s="192">
        <f>SUM(I12:I31)</f>
        <v>8.93</v>
      </c>
      <c r="J42" s="167"/>
      <c r="K42" s="68">
        <f>SUM(K12:K31)</f>
        <v>10.31</v>
      </c>
      <c r="L42" s="31"/>
      <c r="M42" s="68">
        <f>SUM(M12:M31)</f>
        <v>10.600000000000001</v>
      </c>
      <c r="N42" s="31"/>
      <c r="O42" s="68">
        <f>SUM(O12:O31)</f>
        <v>9.69</v>
      </c>
      <c r="P42" s="31"/>
    </row>
    <row r="43" spans="1:17" ht="24.75" customHeight="1" thickBot="1">
      <c r="A43" s="292" t="s">
        <v>92</v>
      </c>
      <c r="B43" s="264"/>
      <c r="C43" s="65">
        <f>C42/14*100</f>
        <v>68.357142857142861</v>
      </c>
      <c r="D43" s="65"/>
      <c r="E43" s="65">
        <f>E42/14*100</f>
        <v>69.785714285714278</v>
      </c>
      <c r="F43" s="65"/>
      <c r="G43" s="65">
        <f>G42/14*100</f>
        <v>73.642857142857139</v>
      </c>
      <c r="H43" s="65"/>
      <c r="I43" s="193">
        <f>I42/14*100</f>
        <v>63.785714285714278</v>
      </c>
      <c r="J43" s="168"/>
      <c r="K43" s="65">
        <f>K42/14*100</f>
        <v>73.642857142857139</v>
      </c>
      <c r="L43" s="65"/>
      <c r="M43" s="65">
        <f>M42/14*100</f>
        <v>75.714285714285722</v>
      </c>
      <c r="N43" s="65"/>
      <c r="O43" s="65">
        <f>O42/14*100</f>
        <v>69.214285714285708</v>
      </c>
      <c r="P43" s="65"/>
      <c r="Q43" s="33" t="s">
        <v>93</v>
      </c>
    </row>
    <row r="44" spans="1:17" ht="24.75" customHeight="1" thickBot="1">
      <c r="A44" s="194"/>
      <c r="B44" s="41"/>
      <c r="C44" s="41"/>
      <c r="D44" s="41"/>
      <c r="E44" s="41"/>
      <c r="F44" s="41"/>
      <c r="G44" s="41"/>
      <c r="H44" s="41"/>
      <c r="I44" s="195"/>
      <c r="J44" s="41"/>
      <c r="K44" s="41"/>
      <c r="L44" s="41"/>
      <c r="M44" s="41"/>
      <c r="N44" s="41"/>
      <c r="O44" s="41"/>
      <c r="P44" s="41"/>
    </row>
    <row r="45" spans="1:17" ht="15.75" customHeight="1">
      <c r="A45" s="287" t="s">
        <v>94</v>
      </c>
      <c r="B45" s="247"/>
      <c r="C45" s="247"/>
      <c r="D45" s="247"/>
      <c r="E45" s="247"/>
      <c r="F45" s="247"/>
      <c r="G45" s="247"/>
      <c r="H45" s="247"/>
      <c r="I45" s="288"/>
      <c r="J45" s="309"/>
      <c r="K45" s="247"/>
      <c r="L45" s="247"/>
      <c r="M45" s="247"/>
      <c r="N45" s="247"/>
      <c r="O45" s="247"/>
      <c r="P45" s="247"/>
    </row>
    <row r="46" spans="1:17" ht="15.75" customHeight="1" thickBot="1">
      <c r="A46" s="289">
        <v>44562</v>
      </c>
      <c r="B46" s="250"/>
      <c r="C46" s="250"/>
      <c r="D46" s="250"/>
      <c r="E46" s="250"/>
      <c r="F46" s="250"/>
      <c r="G46" s="250"/>
      <c r="H46" s="250"/>
      <c r="I46" s="290"/>
      <c r="J46" s="311"/>
      <c r="K46" s="250"/>
      <c r="L46" s="250"/>
      <c r="M46" s="250"/>
      <c r="N46" s="250"/>
      <c r="O46" s="250"/>
      <c r="P46" s="250"/>
    </row>
    <row r="47" spans="1:17" ht="106.5" customHeight="1" thickBot="1">
      <c r="A47" s="186" t="s">
        <v>49</v>
      </c>
      <c r="B47" s="70" t="s">
        <v>50</v>
      </c>
      <c r="C47" s="251" t="s">
        <v>162</v>
      </c>
      <c r="D47" s="252"/>
      <c r="E47" s="251" t="s">
        <v>163</v>
      </c>
      <c r="F47" s="252"/>
      <c r="G47" s="251" t="s">
        <v>145</v>
      </c>
      <c r="H47" s="252"/>
      <c r="I47" s="323" t="s">
        <v>158</v>
      </c>
      <c r="J47" s="324"/>
      <c r="K47" s="251" t="s">
        <v>159</v>
      </c>
      <c r="L47" s="252"/>
      <c r="M47" s="251" t="s">
        <v>160</v>
      </c>
      <c r="N47" s="252"/>
      <c r="O47" s="251" t="s">
        <v>161</v>
      </c>
      <c r="P47" s="252"/>
    </row>
    <row r="48" spans="1:17" ht="15.75" customHeight="1">
      <c r="A48" s="196" t="s">
        <v>105</v>
      </c>
      <c r="B48" s="84" t="s">
        <v>106</v>
      </c>
      <c r="C48" s="85">
        <v>0.8</v>
      </c>
      <c r="D48" s="86" t="str">
        <f t="shared" ref="D48:D67" si="14">IF(C48&gt;=55%,"Y","N")</f>
        <v>Y</v>
      </c>
      <c r="E48" s="87">
        <v>0.71</v>
      </c>
      <c r="F48" s="88" t="str">
        <f t="shared" ref="F48:F67" si="15">IF(E48&gt;=55%,"Y","N")</f>
        <v>Y</v>
      </c>
      <c r="G48" s="85">
        <v>0.66</v>
      </c>
      <c r="H48" s="86" t="str">
        <f t="shared" ref="H48:H67" si="16">IF(G48&gt;=55%,"Y","N")</f>
        <v>Y</v>
      </c>
      <c r="I48" s="197">
        <v>0.68</v>
      </c>
      <c r="J48" s="169" t="str">
        <f t="shared" ref="J48:J67" si="17">IF(I48&gt;=55%,"Y","N")</f>
        <v>Y</v>
      </c>
      <c r="K48" s="85">
        <v>0.55000000000000004</v>
      </c>
      <c r="L48" s="86" t="str">
        <f>IF(K48&gt;=55%,"Y","N")</f>
        <v>Y</v>
      </c>
      <c r="M48" s="87">
        <v>0.81</v>
      </c>
      <c r="N48" s="88" t="str">
        <f t="shared" ref="N48:N67" si="18">IF(M48&gt;=55%,"Y","N")</f>
        <v>Y</v>
      </c>
      <c r="O48" s="85">
        <v>0.72</v>
      </c>
      <c r="P48" s="86" t="str">
        <f t="shared" ref="P48:P67" si="19">IF(O48&gt;=55%,"Y","N")</f>
        <v>Y</v>
      </c>
    </row>
    <row r="49" spans="1:16" ht="15.75" customHeight="1">
      <c r="A49" s="198" t="s">
        <v>107</v>
      </c>
      <c r="B49" s="89" t="s">
        <v>108</v>
      </c>
      <c r="C49" s="85">
        <v>0.82</v>
      </c>
      <c r="D49" s="86" t="str">
        <f t="shared" si="14"/>
        <v>Y</v>
      </c>
      <c r="E49" s="87">
        <v>0.83</v>
      </c>
      <c r="F49" s="88" t="str">
        <f t="shared" si="15"/>
        <v>Y</v>
      </c>
      <c r="G49" s="85">
        <v>0.84</v>
      </c>
      <c r="H49" s="86" t="str">
        <f t="shared" si="16"/>
        <v>Y</v>
      </c>
      <c r="I49" s="197">
        <v>0.76</v>
      </c>
      <c r="J49" s="169" t="str">
        <f t="shared" si="17"/>
        <v>Y</v>
      </c>
      <c r="K49" s="85">
        <v>0.65</v>
      </c>
      <c r="L49" s="86" t="str">
        <f t="shared" ref="L49:L67" si="20">IF(K49&gt;=55%,"Y","N")</f>
        <v>Y</v>
      </c>
      <c r="M49" s="87">
        <v>0.91</v>
      </c>
      <c r="N49" s="88" t="str">
        <f t="shared" si="18"/>
        <v>Y</v>
      </c>
      <c r="O49" s="85">
        <v>0.82</v>
      </c>
      <c r="P49" s="86" t="str">
        <f t="shared" si="19"/>
        <v>Y</v>
      </c>
    </row>
    <row r="50" spans="1:16" ht="15.75" customHeight="1">
      <c r="A50" s="198" t="s">
        <v>109</v>
      </c>
      <c r="B50" s="89" t="s">
        <v>110</v>
      </c>
      <c r="C50" s="85">
        <v>0.82</v>
      </c>
      <c r="D50" s="86" t="str">
        <f t="shared" si="14"/>
        <v>Y</v>
      </c>
      <c r="E50" s="87">
        <v>0.78</v>
      </c>
      <c r="F50" s="88" t="str">
        <f t="shared" si="15"/>
        <v>Y</v>
      </c>
      <c r="G50" s="85">
        <v>0.87</v>
      </c>
      <c r="H50" s="86" t="str">
        <f t="shared" si="16"/>
        <v>Y</v>
      </c>
      <c r="I50" s="197">
        <v>0.73</v>
      </c>
      <c r="J50" s="169" t="str">
        <f t="shared" si="17"/>
        <v>Y</v>
      </c>
      <c r="K50" s="85">
        <v>0.66</v>
      </c>
      <c r="L50" s="86" t="str">
        <f t="shared" si="20"/>
        <v>Y</v>
      </c>
      <c r="M50" s="87">
        <v>0.91</v>
      </c>
      <c r="N50" s="88" t="str">
        <f t="shared" si="18"/>
        <v>Y</v>
      </c>
      <c r="O50" s="85">
        <v>0.81</v>
      </c>
      <c r="P50" s="86" t="str">
        <f t="shared" si="19"/>
        <v>Y</v>
      </c>
    </row>
    <row r="51" spans="1:16" ht="15.75" customHeight="1">
      <c r="A51" s="198" t="s">
        <v>111</v>
      </c>
      <c r="B51" s="89" t="s">
        <v>112</v>
      </c>
      <c r="C51" s="85">
        <v>0.84</v>
      </c>
      <c r="D51" s="86" t="str">
        <f t="shared" si="14"/>
        <v>Y</v>
      </c>
      <c r="E51" s="87">
        <v>0.75</v>
      </c>
      <c r="F51" s="88" t="str">
        <f t="shared" si="15"/>
        <v>Y</v>
      </c>
      <c r="G51" s="85">
        <v>0.74</v>
      </c>
      <c r="H51" s="86" t="str">
        <f t="shared" si="16"/>
        <v>Y</v>
      </c>
      <c r="I51" s="197">
        <v>0.68</v>
      </c>
      <c r="J51" s="169" t="str">
        <f t="shared" si="17"/>
        <v>Y</v>
      </c>
      <c r="K51" s="85">
        <v>0.65</v>
      </c>
      <c r="L51" s="86" t="str">
        <f t="shared" si="20"/>
        <v>Y</v>
      </c>
      <c r="M51" s="87">
        <v>0.86</v>
      </c>
      <c r="N51" s="88" t="str">
        <f t="shared" si="18"/>
        <v>Y</v>
      </c>
      <c r="O51" s="85">
        <v>0.71</v>
      </c>
      <c r="P51" s="86" t="str">
        <f t="shared" si="19"/>
        <v>Y</v>
      </c>
    </row>
    <row r="52" spans="1:16" ht="15.75" customHeight="1">
      <c r="A52" s="198" t="s">
        <v>113</v>
      </c>
      <c r="B52" s="89" t="s">
        <v>114</v>
      </c>
      <c r="C52" s="85">
        <v>0.85</v>
      </c>
      <c r="D52" s="86" t="str">
        <f t="shared" si="14"/>
        <v>Y</v>
      </c>
      <c r="E52" s="87">
        <v>0.73</v>
      </c>
      <c r="F52" s="88" t="str">
        <f t="shared" si="15"/>
        <v>Y</v>
      </c>
      <c r="G52" s="85">
        <v>0.96</v>
      </c>
      <c r="H52" s="86" t="str">
        <f t="shared" si="16"/>
        <v>Y</v>
      </c>
      <c r="I52" s="197">
        <v>0.67</v>
      </c>
      <c r="J52" s="169" t="str">
        <f t="shared" si="17"/>
        <v>Y</v>
      </c>
      <c r="K52" s="85">
        <v>0.6</v>
      </c>
      <c r="L52" s="86" t="str">
        <f t="shared" si="20"/>
        <v>Y</v>
      </c>
      <c r="M52" s="87">
        <v>0.81</v>
      </c>
      <c r="N52" s="88" t="str">
        <f t="shared" si="18"/>
        <v>Y</v>
      </c>
      <c r="O52" s="85">
        <v>0.76</v>
      </c>
      <c r="P52" s="86" t="str">
        <f t="shared" si="19"/>
        <v>Y</v>
      </c>
    </row>
    <row r="53" spans="1:16" ht="15.75" customHeight="1">
      <c r="A53" s="198" t="s">
        <v>115</v>
      </c>
      <c r="B53" s="89" t="s">
        <v>116</v>
      </c>
      <c r="C53" s="85">
        <v>0.81</v>
      </c>
      <c r="D53" s="86" t="str">
        <f t="shared" si="14"/>
        <v>Y</v>
      </c>
      <c r="E53" s="87">
        <v>0.64</v>
      </c>
      <c r="F53" s="88" t="str">
        <f t="shared" si="15"/>
        <v>Y</v>
      </c>
      <c r="G53" s="85">
        <v>0.96</v>
      </c>
      <c r="H53" s="86" t="str">
        <f t="shared" si="16"/>
        <v>Y</v>
      </c>
      <c r="I53" s="197">
        <v>0.69</v>
      </c>
      <c r="J53" s="169" t="str">
        <f t="shared" si="17"/>
        <v>Y</v>
      </c>
      <c r="K53" s="85">
        <v>0.63</v>
      </c>
      <c r="L53" s="86" t="str">
        <f t="shared" si="20"/>
        <v>Y</v>
      </c>
      <c r="M53" s="87">
        <v>0.91</v>
      </c>
      <c r="N53" s="88" t="str">
        <f t="shared" si="18"/>
        <v>Y</v>
      </c>
      <c r="O53" s="85">
        <v>0.75</v>
      </c>
      <c r="P53" s="86" t="str">
        <f t="shared" si="19"/>
        <v>Y</v>
      </c>
    </row>
    <row r="54" spans="1:16" ht="15.75" customHeight="1">
      <c r="A54" s="198" t="s">
        <v>117</v>
      </c>
      <c r="B54" s="89" t="s">
        <v>118</v>
      </c>
      <c r="C54" s="85">
        <v>0.82</v>
      </c>
      <c r="D54" s="86" t="str">
        <f t="shared" si="14"/>
        <v>Y</v>
      </c>
      <c r="E54" s="87">
        <v>0.8</v>
      </c>
      <c r="F54" s="88" t="str">
        <f t="shared" si="15"/>
        <v>Y</v>
      </c>
      <c r="G54" s="85">
        <v>0.85</v>
      </c>
      <c r="H54" s="86" t="str">
        <f t="shared" si="16"/>
        <v>Y</v>
      </c>
      <c r="I54" s="197">
        <v>0.8</v>
      </c>
      <c r="J54" s="169" t="str">
        <f t="shared" si="17"/>
        <v>Y</v>
      </c>
      <c r="K54" s="85">
        <v>0.7</v>
      </c>
      <c r="L54" s="86" t="str">
        <f t="shared" si="20"/>
        <v>Y</v>
      </c>
      <c r="M54" s="87">
        <v>0.91</v>
      </c>
      <c r="N54" s="88" t="str">
        <f t="shared" si="18"/>
        <v>Y</v>
      </c>
      <c r="O54" s="85">
        <v>0.8</v>
      </c>
      <c r="P54" s="86" t="str">
        <f t="shared" si="19"/>
        <v>Y</v>
      </c>
    </row>
    <row r="55" spans="1:16" ht="15.75" customHeight="1">
      <c r="A55" s="198" t="s">
        <v>119</v>
      </c>
      <c r="B55" s="89" t="s">
        <v>120</v>
      </c>
      <c r="C55" s="85">
        <v>0.8</v>
      </c>
      <c r="D55" s="86" t="str">
        <f t="shared" si="14"/>
        <v>Y</v>
      </c>
      <c r="E55" s="87">
        <v>0.57999999999999996</v>
      </c>
      <c r="F55" s="88" t="str">
        <f t="shared" si="15"/>
        <v>Y</v>
      </c>
      <c r="G55" s="85">
        <v>0.65</v>
      </c>
      <c r="H55" s="86" t="str">
        <f t="shared" si="16"/>
        <v>Y</v>
      </c>
      <c r="I55" s="197">
        <v>0.63</v>
      </c>
      <c r="J55" s="169" t="str">
        <f t="shared" si="17"/>
        <v>Y</v>
      </c>
      <c r="K55" s="85">
        <v>0.08</v>
      </c>
      <c r="L55" s="86" t="str">
        <f t="shared" si="20"/>
        <v>N</v>
      </c>
      <c r="M55" s="87">
        <v>0.78</v>
      </c>
      <c r="N55" s="88" t="str">
        <f t="shared" si="18"/>
        <v>Y</v>
      </c>
      <c r="O55" s="85">
        <v>0.4</v>
      </c>
      <c r="P55" s="86" t="str">
        <f t="shared" si="19"/>
        <v>N</v>
      </c>
    </row>
    <row r="56" spans="1:16" ht="15.75" customHeight="1">
      <c r="A56" s="198" t="s">
        <v>121</v>
      </c>
      <c r="B56" s="89" t="s">
        <v>122</v>
      </c>
      <c r="C56" s="85">
        <v>0.79</v>
      </c>
      <c r="D56" s="86" t="str">
        <f t="shared" si="14"/>
        <v>Y</v>
      </c>
      <c r="E56" s="87">
        <v>0.66</v>
      </c>
      <c r="F56" s="88" t="str">
        <f t="shared" si="15"/>
        <v>Y</v>
      </c>
      <c r="G56" s="85">
        <v>0.94</v>
      </c>
      <c r="H56" s="86" t="str">
        <f t="shared" si="16"/>
        <v>Y</v>
      </c>
      <c r="I56" s="197">
        <v>0.63</v>
      </c>
      <c r="J56" s="169" t="str">
        <f t="shared" si="17"/>
        <v>Y</v>
      </c>
      <c r="K56" s="85">
        <v>0.66</v>
      </c>
      <c r="L56" s="86" t="str">
        <f t="shared" si="20"/>
        <v>Y</v>
      </c>
      <c r="M56" s="87">
        <v>0.81</v>
      </c>
      <c r="N56" s="88" t="str">
        <f t="shared" si="18"/>
        <v>Y</v>
      </c>
      <c r="O56" s="85">
        <v>0.71</v>
      </c>
      <c r="P56" s="86" t="str">
        <f t="shared" si="19"/>
        <v>Y</v>
      </c>
    </row>
    <row r="57" spans="1:16" ht="15.75" customHeight="1">
      <c r="A57" s="198" t="s">
        <v>123</v>
      </c>
      <c r="B57" s="89" t="s">
        <v>124</v>
      </c>
      <c r="C57" s="85">
        <v>0.87</v>
      </c>
      <c r="D57" s="86" t="str">
        <f t="shared" si="14"/>
        <v>Y</v>
      </c>
      <c r="E57" s="87">
        <v>0.76</v>
      </c>
      <c r="F57" s="88" t="str">
        <f t="shared" si="15"/>
        <v>Y</v>
      </c>
      <c r="G57" s="85">
        <v>0.93</v>
      </c>
      <c r="H57" s="86" t="str">
        <f t="shared" si="16"/>
        <v>Y</v>
      </c>
      <c r="I57" s="197">
        <v>0.7</v>
      </c>
      <c r="J57" s="169" t="str">
        <f t="shared" si="17"/>
        <v>Y</v>
      </c>
      <c r="K57" s="85">
        <v>0.65</v>
      </c>
      <c r="L57" s="86" t="str">
        <f t="shared" si="20"/>
        <v>Y</v>
      </c>
      <c r="M57" s="87">
        <v>0.82</v>
      </c>
      <c r="N57" s="88" t="str">
        <f t="shared" si="18"/>
        <v>Y</v>
      </c>
      <c r="O57" s="85">
        <v>0.73</v>
      </c>
      <c r="P57" s="86" t="str">
        <f t="shared" si="19"/>
        <v>Y</v>
      </c>
    </row>
    <row r="58" spans="1:16" ht="15.75" customHeight="1">
      <c r="A58" s="198" t="s">
        <v>125</v>
      </c>
      <c r="B58" s="89" t="s">
        <v>126</v>
      </c>
      <c r="C58" s="85">
        <v>0.85</v>
      </c>
      <c r="D58" s="86" t="str">
        <f t="shared" si="14"/>
        <v>Y</v>
      </c>
      <c r="E58" s="87">
        <v>0.75</v>
      </c>
      <c r="F58" s="88" t="str">
        <f t="shared" si="15"/>
        <v>Y</v>
      </c>
      <c r="G58" s="85">
        <v>0.97</v>
      </c>
      <c r="H58" s="86" t="str">
        <f t="shared" si="16"/>
        <v>Y</v>
      </c>
      <c r="I58" s="197">
        <v>0.75</v>
      </c>
      <c r="J58" s="169" t="str">
        <f t="shared" si="17"/>
        <v>Y</v>
      </c>
      <c r="K58" s="85">
        <v>0.67</v>
      </c>
      <c r="L58" s="86" t="str">
        <f t="shared" si="20"/>
        <v>Y</v>
      </c>
      <c r="M58" s="87">
        <v>0.86</v>
      </c>
      <c r="N58" s="88" t="str">
        <f t="shared" si="18"/>
        <v>Y</v>
      </c>
      <c r="O58" s="85">
        <v>0.78</v>
      </c>
      <c r="P58" s="86" t="str">
        <f t="shared" si="19"/>
        <v>Y</v>
      </c>
    </row>
    <row r="59" spans="1:16" ht="15.75" customHeight="1">
      <c r="A59" s="198" t="s">
        <v>127</v>
      </c>
      <c r="B59" s="89" t="s">
        <v>128</v>
      </c>
      <c r="C59" s="85">
        <v>0.81</v>
      </c>
      <c r="D59" s="86" t="str">
        <f t="shared" si="14"/>
        <v>Y</v>
      </c>
      <c r="E59" s="87">
        <v>0.68</v>
      </c>
      <c r="F59" s="88" t="str">
        <f t="shared" si="15"/>
        <v>Y</v>
      </c>
      <c r="G59" s="85">
        <v>0.85</v>
      </c>
      <c r="H59" s="86" t="str">
        <f t="shared" si="16"/>
        <v>Y</v>
      </c>
      <c r="I59" s="197">
        <v>0.61</v>
      </c>
      <c r="J59" s="169" t="str">
        <f t="shared" si="17"/>
        <v>Y</v>
      </c>
      <c r="K59" s="85">
        <v>0.53</v>
      </c>
      <c r="L59" s="86" t="str">
        <f t="shared" si="20"/>
        <v>N</v>
      </c>
      <c r="M59" s="87">
        <v>0.81</v>
      </c>
      <c r="N59" s="88" t="str">
        <f t="shared" si="18"/>
        <v>Y</v>
      </c>
      <c r="O59" s="85">
        <v>0.76</v>
      </c>
      <c r="P59" s="86" t="str">
        <f t="shared" si="19"/>
        <v>Y</v>
      </c>
    </row>
    <row r="60" spans="1:16" ht="15.75" customHeight="1">
      <c r="A60" s="198" t="s">
        <v>129</v>
      </c>
      <c r="B60" s="89" t="s">
        <v>130</v>
      </c>
      <c r="C60" s="85">
        <v>0.85</v>
      </c>
      <c r="D60" s="86" t="str">
        <f t="shared" si="14"/>
        <v>Y</v>
      </c>
      <c r="E60" s="87">
        <v>0.78</v>
      </c>
      <c r="F60" s="88" t="str">
        <f t="shared" si="15"/>
        <v>Y</v>
      </c>
      <c r="G60" s="85">
        <v>0.99</v>
      </c>
      <c r="H60" s="86" t="str">
        <f t="shared" si="16"/>
        <v>Y</v>
      </c>
      <c r="I60" s="197">
        <v>0.7</v>
      </c>
      <c r="J60" s="169" t="str">
        <f t="shared" si="17"/>
        <v>Y</v>
      </c>
      <c r="K60" s="85">
        <v>0.7</v>
      </c>
      <c r="L60" s="86" t="str">
        <f t="shared" si="20"/>
        <v>Y</v>
      </c>
      <c r="M60" s="87">
        <v>0.84</v>
      </c>
      <c r="N60" s="88" t="str">
        <f t="shared" si="18"/>
        <v>Y</v>
      </c>
      <c r="O60" s="85">
        <v>0.79</v>
      </c>
      <c r="P60" s="86" t="str">
        <f t="shared" si="19"/>
        <v>Y</v>
      </c>
    </row>
    <row r="61" spans="1:16" ht="15.75" customHeight="1">
      <c r="A61" s="198" t="s">
        <v>131</v>
      </c>
      <c r="B61" s="89" t="s">
        <v>132</v>
      </c>
      <c r="C61" s="85">
        <v>0.89</v>
      </c>
      <c r="D61" s="86" t="str">
        <f t="shared" si="14"/>
        <v>Y</v>
      </c>
      <c r="E61" s="87">
        <v>0.76</v>
      </c>
      <c r="F61" s="88" t="str">
        <f t="shared" si="15"/>
        <v>Y</v>
      </c>
      <c r="G61" s="85">
        <v>0.75</v>
      </c>
      <c r="H61" s="86" t="str">
        <f t="shared" si="16"/>
        <v>Y</v>
      </c>
      <c r="I61" s="197">
        <v>0.65</v>
      </c>
      <c r="J61" s="169" t="str">
        <f t="shared" si="17"/>
        <v>Y</v>
      </c>
      <c r="K61" s="85">
        <v>0.69</v>
      </c>
      <c r="L61" s="86" t="str">
        <f t="shared" si="20"/>
        <v>Y</v>
      </c>
      <c r="M61" s="87">
        <v>0.91</v>
      </c>
      <c r="N61" s="88" t="str">
        <f t="shared" si="18"/>
        <v>Y</v>
      </c>
      <c r="O61" s="85">
        <v>0.81</v>
      </c>
      <c r="P61" s="86" t="str">
        <f t="shared" si="19"/>
        <v>Y</v>
      </c>
    </row>
    <row r="62" spans="1:16" ht="15.75" customHeight="1">
      <c r="A62" s="198" t="s">
        <v>133</v>
      </c>
      <c r="B62" s="89" t="s">
        <v>134</v>
      </c>
      <c r="C62" s="85">
        <v>0.84</v>
      </c>
      <c r="D62" s="86" t="str">
        <f t="shared" si="14"/>
        <v>Y</v>
      </c>
      <c r="E62" s="87">
        <v>0.61</v>
      </c>
      <c r="F62" s="88" t="str">
        <f t="shared" si="15"/>
        <v>Y</v>
      </c>
      <c r="G62" s="85">
        <v>0.89</v>
      </c>
      <c r="H62" s="86" t="str">
        <f t="shared" si="16"/>
        <v>Y</v>
      </c>
      <c r="I62" s="197">
        <v>0.64</v>
      </c>
      <c r="J62" s="169" t="str">
        <f t="shared" si="17"/>
        <v>Y</v>
      </c>
      <c r="K62" s="85">
        <v>0.71</v>
      </c>
      <c r="L62" s="86" t="str">
        <f t="shared" si="20"/>
        <v>Y</v>
      </c>
      <c r="M62" s="87">
        <v>0.87</v>
      </c>
      <c r="N62" s="88" t="str">
        <f t="shared" si="18"/>
        <v>Y</v>
      </c>
      <c r="O62" s="85">
        <v>0.76</v>
      </c>
      <c r="P62" s="86" t="str">
        <f t="shared" si="19"/>
        <v>Y</v>
      </c>
    </row>
    <row r="63" spans="1:16" ht="15.75" customHeight="1">
      <c r="A63" s="198" t="s">
        <v>135</v>
      </c>
      <c r="B63" s="89" t="s">
        <v>136</v>
      </c>
      <c r="C63" s="85">
        <v>0.66</v>
      </c>
      <c r="D63" s="86" t="str">
        <f t="shared" si="14"/>
        <v>Y</v>
      </c>
      <c r="E63" s="87">
        <v>0.52</v>
      </c>
      <c r="F63" s="88" t="str">
        <f t="shared" si="15"/>
        <v>N</v>
      </c>
      <c r="G63" s="85">
        <v>0.51</v>
      </c>
      <c r="H63" s="86" t="str">
        <f t="shared" si="16"/>
        <v>N</v>
      </c>
      <c r="I63" s="197">
        <v>0.63</v>
      </c>
      <c r="J63" s="169" t="str">
        <f t="shared" si="17"/>
        <v>Y</v>
      </c>
      <c r="K63" s="85">
        <v>0.57999999999999996</v>
      </c>
      <c r="L63" s="86" t="str">
        <f t="shared" si="20"/>
        <v>Y</v>
      </c>
      <c r="M63" s="87">
        <v>0.78</v>
      </c>
      <c r="N63" s="88" t="str">
        <f t="shared" si="18"/>
        <v>Y</v>
      </c>
      <c r="O63" s="85">
        <v>0.5</v>
      </c>
      <c r="P63" s="86" t="str">
        <f t="shared" si="19"/>
        <v>N</v>
      </c>
    </row>
    <row r="64" spans="1:16" ht="15.75" customHeight="1">
      <c r="A64" s="198" t="s">
        <v>137</v>
      </c>
      <c r="B64" s="89" t="s">
        <v>138</v>
      </c>
      <c r="C64" s="85">
        <v>0.8</v>
      </c>
      <c r="D64" s="86" t="str">
        <f t="shared" si="14"/>
        <v>Y</v>
      </c>
      <c r="E64" s="87">
        <v>0.71</v>
      </c>
      <c r="F64" s="88" t="str">
        <f t="shared" si="15"/>
        <v>Y</v>
      </c>
      <c r="G64" s="85">
        <v>0.87</v>
      </c>
      <c r="H64" s="86" t="str">
        <f t="shared" si="16"/>
        <v>Y</v>
      </c>
      <c r="I64" s="197">
        <v>0.59</v>
      </c>
      <c r="J64" s="169" t="str">
        <f t="shared" si="17"/>
        <v>Y</v>
      </c>
      <c r="K64" s="85">
        <v>0.65</v>
      </c>
      <c r="L64" s="86" t="str">
        <f t="shared" si="20"/>
        <v>Y</v>
      </c>
      <c r="M64" s="87">
        <v>0.84</v>
      </c>
      <c r="N64" s="88" t="str">
        <f t="shared" si="18"/>
        <v>Y</v>
      </c>
      <c r="O64" s="85">
        <v>0.73</v>
      </c>
      <c r="P64" s="86" t="str">
        <f t="shared" si="19"/>
        <v>Y</v>
      </c>
    </row>
    <row r="65" spans="1:17" ht="15.75" customHeight="1">
      <c r="A65" s="198" t="s">
        <v>139</v>
      </c>
      <c r="B65" s="89" t="s">
        <v>140</v>
      </c>
      <c r="C65" s="85">
        <v>0.82</v>
      </c>
      <c r="D65" s="86" t="str">
        <f t="shared" si="14"/>
        <v>Y</v>
      </c>
      <c r="E65" s="87">
        <v>0.74</v>
      </c>
      <c r="F65" s="88" t="str">
        <f t="shared" si="15"/>
        <v>Y</v>
      </c>
      <c r="G65" s="85">
        <v>0.96</v>
      </c>
      <c r="H65" s="86" t="str">
        <f t="shared" si="16"/>
        <v>Y</v>
      </c>
      <c r="I65" s="197">
        <v>0.76</v>
      </c>
      <c r="J65" s="169" t="str">
        <f t="shared" si="17"/>
        <v>Y</v>
      </c>
      <c r="K65" s="85">
        <v>0.69</v>
      </c>
      <c r="L65" s="86" t="str">
        <f t="shared" si="20"/>
        <v>Y</v>
      </c>
      <c r="M65" s="87">
        <v>0.91</v>
      </c>
      <c r="N65" s="88" t="str">
        <f t="shared" si="18"/>
        <v>Y</v>
      </c>
      <c r="O65" s="85">
        <v>0.8</v>
      </c>
      <c r="P65" s="86" t="str">
        <f t="shared" si="19"/>
        <v>Y</v>
      </c>
    </row>
    <row r="66" spans="1:17" ht="15.75" customHeight="1">
      <c r="A66" s="198" t="s">
        <v>141</v>
      </c>
      <c r="B66" s="89" t="s">
        <v>142</v>
      </c>
      <c r="C66" s="85">
        <v>0.83</v>
      </c>
      <c r="D66" s="86" t="str">
        <f t="shared" si="14"/>
        <v>Y</v>
      </c>
      <c r="E66" s="87">
        <v>0.79</v>
      </c>
      <c r="F66" s="88" t="str">
        <f t="shared" si="15"/>
        <v>Y</v>
      </c>
      <c r="G66" s="85">
        <v>0.98</v>
      </c>
      <c r="H66" s="86" t="str">
        <f t="shared" si="16"/>
        <v>Y</v>
      </c>
      <c r="I66" s="197">
        <v>0.73</v>
      </c>
      <c r="J66" s="169" t="str">
        <f t="shared" si="17"/>
        <v>Y</v>
      </c>
      <c r="K66" s="85">
        <v>0.81</v>
      </c>
      <c r="L66" s="86" t="str">
        <f t="shared" si="20"/>
        <v>Y</v>
      </c>
      <c r="M66" s="87">
        <v>0.89</v>
      </c>
      <c r="N66" s="88" t="str">
        <f t="shared" si="18"/>
        <v>Y</v>
      </c>
      <c r="O66" s="85">
        <v>0.82</v>
      </c>
      <c r="P66" s="86" t="str">
        <f t="shared" si="19"/>
        <v>Y</v>
      </c>
    </row>
    <row r="67" spans="1:17" ht="15.75" customHeight="1" thickBot="1">
      <c r="A67" s="198" t="s">
        <v>143</v>
      </c>
      <c r="B67" s="89" t="s">
        <v>144</v>
      </c>
      <c r="C67" s="85">
        <v>0.84</v>
      </c>
      <c r="D67" s="86" t="str">
        <f t="shared" si="14"/>
        <v>Y</v>
      </c>
      <c r="E67" s="87">
        <v>0.82</v>
      </c>
      <c r="F67" s="88" t="str">
        <f t="shared" si="15"/>
        <v>Y</v>
      </c>
      <c r="G67" s="85">
        <v>0.93</v>
      </c>
      <c r="H67" s="86" t="str">
        <f t="shared" si="16"/>
        <v>Y</v>
      </c>
      <c r="I67" s="197">
        <v>0.69</v>
      </c>
      <c r="J67" s="169" t="str">
        <f t="shared" si="17"/>
        <v>Y</v>
      </c>
      <c r="K67" s="85">
        <v>0.7</v>
      </c>
      <c r="L67" s="86" t="str">
        <f t="shared" si="20"/>
        <v>Y</v>
      </c>
      <c r="M67" s="87">
        <v>0.84</v>
      </c>
      <c r="N67" s="88" t="str">
        <f t="shared" si="18"/>
        <v>Y</v>
      </c>
      <c r="O67" s="85">
        <v>0.83</v>
      </c>
      <c r="P67" s="86" t="str">
        <f t="shared" si="19"/>
        <v>Y</v>
      </c>
    </row>
    <row r="68" spans="1:17" ht="34.5" customHeight="1" thickBot="1">
      <c r="A68" s="279" t="s">
        <v>83</v>
      </c>
      <c r="B68" s="280"/>
      <c r="C68" s="60"/>
      <c r="D68" s="61">
        <f>COUNTIF(D48:D67,"Y")</f>
        <v>20</v>
      </c>
      <c r="E68" s="60"/>
      <c r="F68" s="61">
        <f>COUNTIF(F48:F67,"Y")</f>
        <v>19</v>
      </c>
      <c r="G68" s="60"/>
      <c r="H68" s="61">
        <f>COUNTIF(H48:H67,"Y")</f>
        <v>19</v>
      </c>
      <c r="I68" s="190"/>
      <c r="J68" s="164">
        <f>COUNTIF(J48:J67,"Y")</f>
        <v>20</v>
      </c>
      <c r="K68" s="60"/>
      <c r="L68" s="61">
        <f>COUNTIF(L48:L67,"Y")</f>
        <v>18</v>
      </c>
      <c r="M68" s="60"/>
      <c r="N68" s="61">
        <f>COUNTIF(N48:N67,"Y")</f>
        <v>20</v>
      </c>
      <c r="O68" s="60"/>
      <c r="P68" s="61">
        <f>COUNTIF(P48:P67,"Y")</f>
        <v>18</v>
      </c>
    </row>
    <row r="69" spans="1:17" ht="34.5" customHeight="1" thickBot="1">
      <c r="A69" s="279" t="s">
        <v>84</v>
      </c>
      <c r="B69" s="280"/>
      <c r="C69" s="60"/>
      <c r="D69" s="62">
        <f>(D68/20)*100</f>
        <v>100</v>
      </c>
      <c r="E69" s="60"/>
      <c r="F69" s="62">
        <f>(F68/20)*100</f>
        <v>95</v>
      </c>
      <c r="G69" s="60"/>
      <c r="H69" s="62">
        <f>(H68/20)*100</f>
        <v>95</v>
      </c>
      <c r="I69" s="190"/>
      <c r="J69" s="165">
        <f>(J68/20)*100</f>
        <v>100</v>
      </c>
      <c r="K69" s="60"/>
      <c r="L69" s="62">
        <f>(L68/20)*100</f>
        <v>90</v>
      </c>
      <c r="M69" s="60"/>
      <c r="N69" s="62">
        <f>(N68/20)*100</f>
        <v>100</v>
      </c>
      <c r="O69" s="60"/>
      <c r="P69" s="62">
        <f>(P68/20)*100</f>
        <v>90</v>
      </c>
    </row>
    <row r="70" spans="1:17" ht="24.75" customHeight="1">
      <c r="A70" s="281" t="s">
        <v>85</v>
      </c>
      <c r="B70" s="262"/>
      <c r="C70" s="31">
        <f>POCO_CTES!$C$26</f>
        <v>0</v>
      </c>
      <c r="D70" s="55">
        <f>C70*($D$69/100)</f>
        <v>0</v>
      </c>
      <c r="E70" s="31">
        <f>POCO_CTES!$C$27</f>
        <v>3</v>
      </c>
      <c r="F70" s="55">
        <f>E70*($F$69/100)</f>
        <v>2.8499999999999996</v>
      </c>
      <c r="G70" s="31">
        <f>POCO_CTES!$C$28</f>
        <v>0</v>
      </c>
      <c r="H70" s="55">
        <f>G70*($H$69/100)</f>
        <v>0</v>
      </c>
      <c r="I70" s="199">
        <f>POCO_CTES!$C$29</f>
        <v>0</v>
      </c>
      <c r="J70" s="170">
        <f>I70*($J$69/100)</f>
        <v>0</v>
      </c>
      <c r="K70" s="31">
        <f>POCO_CTES!$C$30</f>
        <v>0</v>
      </c>
      <c r="L70" s="55">
        <f>K70*($L$69/100)</f>
        <v>0</v>
      </c>
      <c r="M70" s="31">
        <f>POCO_CTES!$C$31</f>
        <v>0</v>
      </c>
      <c r="N70" s="55">
        <f>M70*($N$69/100)</f>
        <v>0</v>
      </c>
      <c r="O70" s="31">
        <f>POCO_CTES!$C$32</f>
        <v>0</v>
      </c>
      <c r="P70" s="55">
        <f>O70*($P$69/100)</f>
        <v>0</v>
      </c>
    </row>
    <row r="71" spans="1:17" ht="24.75" customHeight="1">
      <c r="A71" s="282" t="s">
        <v>86</v>
      </c>
      <c r="B71" s="272"/>
      <c r="C71" s="29">
        <f>POCO_CTES!$D$26</f>
        <v>1</v>
      </c>
      <c r="D71" s="56">
        <f t="shared" ref="D71:D77" si="21">C71*($D$69/100)</f>
        <v>1</v>
      </c>
      <c r="E71" s="29">
        <f>POCO_CTES!$D$27</f>
        <v>1</v>
      </c>
      <c r="F71" s="56">
        <f t="shared" ref="F71:F77" si="22">E71*($F$69/100)</f>
        <v>0.95</v>
      </c>
      <c r="G71" s="29">
        <f>POCO_CTES!$D$28</f>
        <v>3</v>
      </c>
      <c r="H71" s="56">
        <f t="shared" ref="H71:H77" si="23">G71*($H$69/100)</f>
        <v>2.8499999999999996</v>
      </c>
      <c r="I71" s="188">
        <f>POCO_CTES!$D$29</f>
        <v>3</v>
      </c>
      <c r="J71" s="171">
        <f t="shared" ref="J71:J77" si="24">I71*($J$69/100)</f>
        <v>3</v>
      </c>
      <c r="K71" s="29">
        <f>POCO_CTES!$D$30</f>
        <v>3</v>
      </c>
      <c r="L71" s="56">
        <f t="shared" ref="L71:L77" si="25">K71*($L$69/100)</f>
        <v>2.7</v>
      </c>
      <c r="M71" s="29">
        <f>POCO_CTES!$D$31</f>
        <v>3</v>
      </c>
      <c r="N71" s="56">
        <f t="shared" ref="N71:N77" si="26">M71*($N$69/100)</f>
        <v>3</v>
      </c>
      <c r="O71" s="29">
        <f>POCO_CTES!$D$32</f>
        <v>3</v>
      </c>
      <c r="P71" s="56">
        <f t="shared" ref="P71:P77" si="27">O71*($P$69/100)</f>
        <v>2.7</v>
      </c>
    </row>
    <row r="72" spans="1:17" ht="24.75" customHeight="1">
      <c r="A72" s="282" t="s">
        <v>87</v>
      </c>
      <c r="B72" s="272"/>
      <c r="C72" s="29">
        <f>POCO_CTES!$E$26</f>
        <v>3</v>
      </c>
      <c r="D72" s="56">
        <f t="shared" si="21"/>
        <v>3</v>
      </c>
      <c r="E72" s="29">
        <f>POCO_CTES!$E$27</f>
        <v>2</v>
      </c>
      <c r="F72" s="56">
        <f t="shared" si="22"/>
        <v>1.9</v>
      </c>
      <c r="G72" s="29">
        <f>POCO_CTES!$E$28</f>
        <v>3</v>
      </c>
      <c r="H72" s="56">
        <f t="shared" si="23"/>
        <v>2.8499999999999996</v>
      </c>
      <c r="I72" s="188">
        <f>POCO_CTES!$E$29</f>
        <v>3</v>
      </c>
      <c r="J72" s="171">
        <f t="shared" si="24"/>
        <v>3</v>
      </c>
      <c r="K72" s="29">
        <f>POCO_CTES!$E$30</f>
        <v>3</v>
      </c>
      <c r="L72" s="56">
        <f t="shared" si="25"/>
        <v>2.7</v>
      </c>
      <c r="M72" s="29">
        <f>POCO_CTES!$E$31</f>
        <v>3</v>
      </c>
      <c r="N72" s="56">
        <f t="shared" si="26"/>
        <v>3</v>
      </c>
      <c r="O72" s="29">
        <f>POCO_CTES!$E$32</f>
        <v>3</v>
      </c>
      <c r="P72" s="56">
        <f t="shared" si="27"/>
        <v>2.7</v>
      </c>
    </row>
    <row r="73" spans="1:17" ht="24.75" customHeight="1">
      <c r="A73" s="282" t="s">
        <v>88</v>
      </c>
      <c r="B73" s="272"/>
      <c r="C73" s="29">
        <f>POCO_CTES!$F$26</f>
        <v>0</v>
      </c>
      <c r="D73" s="56">
        <f t="shared" si="21"/>
        <v>0</v>
      </c>
      <c r="E73" s="29">
        <f>POCO_CTES!$F$27</f>
        <v>3</v>
      </c>
      <c r="F73" s="56">
        <f t="shared" si="22"/>
        <v>2.8499999999999996</v>
      </c>
      <c r="G73" s="29">
        <f>POCO_CTES!$F$28</f>
        <v>0</v>
      </c>
      <c r="H73" s="56">
        <f t="shared" si="23"/>
        <v>0</v>
      </c>
      <c r="I73" s="188">
        <f>POCO_CTES!$F$29</f>
        <v>3</v>
      </c>
      <c r="J73" s="171">
        <f t="shared" si="24"/>
        <v>3</v>
      </c>
      <c r="K73" s="29">
        <f>POCO_CTES!$F$30</f>
        <v>3</v>
      </c>
      <c r="L73" s="56">
        <f t="shared" si="25"/>
        <v>2.7</v>
      </c>
      <c r="M73" s="29">
        <f>POCO_CTES!$F$31</f>
        <v>0</v>
      </c>
      <c r="N73" s="56">
        <f t="shared" si="26"/>
        <v>0</v>
      </c>
      <c r="O73" s="29">
        <f>POCO_CTES!$F$32</f>
        <v>0</v>
      </c>
      <c r="P73" s="56">
        <f t="shared" si="27"/>
        <v>0</v>
      </c>
    </row>
    <row r="74" spans="1:17" ht="24.75" customHeight="1">
      <c r="A74" s="282" t="s">
        <v>89</v>
      </c>
      <c r="B74" s="272"/>
      <c r="C74" s="29">
        <f>POCO_CTES!$G$26</f>
        <v>2</v>
      </c>
      <c r="D74" s="56">
        <f t="shared" si="21"/>
        <v>2</v>
      </c>
      <c r="E74" s="29">
        <f>POCO_CTES!$G$27</f>
        <v>0</v>
      </c>
      <c r="F74" s="56">
        <f t="shared" si="22"/>
        <v>0</v>
      </c>
      <c r="G74" s="29">
        <f>POCO_CTES!$G$28</f>
        <v>0</v>
      </c>
      <c r="H74" s="56">
        <f t="shared" si="23"/>
        <v>0</v>
      </c>
      <c r="I74" s="188">
        <f>POCO_CTES!$G$29</f>
        <v>2</v>
      </c>
      <c r="J74" s="171">
        <f t="shared" si="24"/>
        <v>2</v>
      </c>
      <c r="K74" s="29">
        <f>POCO_CTES!$G$30</f>
        <v>3</v>
      </c>
      <c r="L74" s="56">
        <f t="shared" si="25"/>
        <v>2.7</v>
      </c>
      <c r="M74" s="29">
        <f>POCO_CTES!$G$31</f>
        <v>2</v>
      </c>
      <c r="N74" s="56">
        <f t="shared" si="26"/>
        <v>2</v>
      </c>
      <c r="O74" s="29">
        <f>POCO_CTES!$G$32</f>
        <v>3</v>
      </c>
      <c r="P74" s="56">
        <f t="shared" si="27"/>
        <v>2.7</v>
      </c>
    </row>
    <row r="75" spans="1:17" ht="24.75" customHeight="1">
      <c r="A75" s="282" t="s">
        <v>90</v>
      </c>
      <c r="B75" s="272"/>
      <c r="C75" s="29">
        <f>POCO_CTES!$H$26</f>
        <v>0</v>
      </c>
      <c r="D75" s="56">
        <f t="shared" si="21"/>
        <v>0</v>
      </c>
      <c r="E75" s="29">
        <f>POCO_CTES!$H$27</f>
        <v>3</v>
      </c>
      <c r="F75" s="56">
        <f t="shared" si="22"/>
        <v>2.8499999999999996</v>
      </c>
      <c r="G75" s="29">
        <f>POCO_CTES!$H$28</f>
        <v>2</v>
      </c>
      <c r="H75" s="56">
        <f t="shared" si="23"/>
        <v>1.9</v>
      </c>
      <c r="I75" s="188">
        <f>POCO_CTES!$H$29</f>
        <v>3</v>
      </c>
      <c r="J75" s="171">
        <f t="shared" si="24"/>
        <v>3</v>
      </c>
      <c r="K75" s="29">
        <f>POCO_CTES!$H$30</f>
        <v>0</v>
      </c>
      <c r="L75" s="56">
        <f t="shared" si="25"/>
        <v>0</v>
      </c>
      <c r="M75" s="29">
        <f>POCO_CTES!$H$31</f>
        <v>0</v>
      </c>
      <c r="N75" s="56">
        <f t="shared" si="26"/>
        <v>0</v>
      </c>
      <c r="O75" s="29">
        <f>POCO_CTES!$H$32</f>
        <v>0</v>
      </c>
      <c r="P75" s="56">
        <f t="shared" si="27"/>
        <v>0</v>
      </c>
    </row>
    <row r="76" spans="1:17" ht="24.75" customHeight="1">
      <c r="A76" s="283" t="s">
        <v>103</v>
      </c>
      <c r="B76" s="276"/>
      <c r="C76" s="29">
        <f>POCO_CTES!$I$26</f>
        <v>3</v>
      </c>
      <c r="D76" s="56">
        <f t="shared" si="21"/>
        <v>3</v>
      </c>
      <c r="E76" s="29">
        <f>POCO_CTES!$I$27</f>
        <v>2</v>
      </c>
      <c r="F76" s="56">
        <f t="shared" si="22"/>
        <v>1.9</v>
      </c>
      <c r="G76" s="29">
        <f>POCO_CTES!$I$28</f>
        <v>0</v>
      </c>
      <c r="H76" s="56">
        <f t="shared" si="23"/>
        <v>0</v>
      </c>
      <c r="I76" s="188">
        <f>POCO_CTES!$I$29</f>
        <v>2</v>
      </c>
      <c r="J76" s="171">
        <f t="shared" si="24"/>
        <v>2</v>
      </c>
      <c r="K76" s="29">
        <f>POCO_CTES!$I$30</f>
        <v>3</v>
      </c>
      <c r="L76" s="56">
        <f t="shared" si="25"/>
        <v>2.7</v>
      </c>
      <c r="M76" s="29">
        <f>POCO_CTES!$I$31</f>
        <v>0</v>
      </c>
      <c r="N76" s="56">
        <f t="shared" si="26"/>
        <v>0</v>
      </c>
      <c r="O76" s="29">
        <f>POCO_CTES!$I$32</f>
        <v>0</v>
      </c>
      <c r="P76" s="56">
        <f t="shared" si="27"/>
        <v>0</v>
      </c>
    </row>
    <row r="77" spans="1:17" ht="24.75" customHeight="1" thickBot="1">
      <c r="A77" s="284" t="s">
        <v>104</v>
      </c>
      <c r="B77" s="246"/>
      <c r="C77" s="57">
        <f>POCO_CTES!$J$26</f>
        <v>1</v>
      </c>
      <c r="D77" s="58">
        <f t="shared" si="21"/>
        <v>1</v>
      </c>
      <c r="E77" s="57">
        <f>POCO_CTES!$J$27</f>
        <v>2</v>
      </c>
      <c r="F77" s="58">
        <f t="shared" si="22"/>
        <v>1.9</v>
      </c>
      <c r="G77" s="57">
        <f>POCO_CTES!$J$28</f>
        <v>0</v>
      </c>
      <c r="H77" s="58">
        <f t="shared" si="23"/>
        <v>0</v>
      </c>
      <c r="I77" s="200">
        <f>POCO_CTES!$J$29</f>
        <v>0</v>
      </c>
      <c r="J77" s="172">
        <f t="shared" si="24"/>
        <v>0</v>
      </c>
      <c r="K77" s="57">
        <f>POCO_CTES!$J$30</f>
        <v>3</v>
      </c>
      <c r="L77" s="58">
        <f t="shared" si="25"/>
        <v>2.7</v>
      </c>
      <c r="M77" s="57">
        <f>POCO_CTES!$J$31</f>
        <v>0</v>
      </c>
      <c r="N77" s="58">
        <f t="shared" si="26"/>
        <v>0</v>
      </c>
      <c r="O77" s="57">
        <f>POCO_CTES!$J$32</f>
        <v>0</v>
      </c>
      <c r="P77" s="58">
        <f t="shared" si="27"/>
        <v>0</v>
      </c>
    </row>
    <row r="78" spans="1:17" ht="33.75" customHeight="1">
      <c r="A78" s="293" t="s">
        <v>91</v>
      </c>
      <c r="B78" s="294"/>
      <c r="C78" s="63">
        <f>SUM(C48:C63)</f>
        <v>13.12</v>
      </c>
      <c r="D78" s="24"/>
      <c r="E78" s="63">
        <f>SUM(E48:E63)</f>
        <v>11.339999999999998</v>
      </c>
      <c r="F78" s="24"/>
      <c r="G78" s="63">
        <f>SUM(G48:G63)</f>
        <v>13.360000000000001</v>
      </c>
      <c r="H78" s="24"/>
      <c r="I78" s="201">
        <f>SUM(I48:I63)</f>
        <v>10.950000000000001</v>
      </c>
      <c r="J78" s="173"/>
      <c r="K78" s="63">
        <f>SUM(K48:K63)</f>
        <v>9.7100000000000026</v>
      </c>
      <c r="L78" s="24"/>
      <c r="M78" s="63">
        <f>SUM(M48:M63)</f>
        <v>13.6</v>
      </c>
      <c r="N78" s="24"/>
      <c r="O78" s="63">
        <f>SUM(O48:O63)</f>
        <v>11.610000000000003</v>
      </c>
      <c r="P78" s="24"/>
    </row>
    <row r="79" spans="1:17" ht="24.75" customHeight="1" thickBot="1">
      <c r="A79" s="292" t="s">
        <v>92</v>
      </c>
      <c r="B79" s="264"/>
      <c r="C79" s="65">
        <f>C78/20*100</f>
        <v>65.599999999999994</v>
      </c>
      <c r="D79" s="65"/>
      <c r="E79" s="65">
        <f>E78/20*100</f>
        <v>56.699999999999996</v>
      </c>
      <c r="F79" s="65"/>
      <c r="G79" s="65">
        <f>G78/20*100</f>
        <v>66.8</v>
      </c>
      <c r="H79" s="65"/>
      <c r="I79" s="193">
        <f>I78/20*100</f>
        <v>54.750000000000007</v>
      </c>
      <c r="J79" s="168"/>
      <c r="K79" s="65">
        <f>K78/20*100</f>
        <v>48.550000000000018</v>
      </c>
      <c r="L79" s="65"/>
      <c r="M79" s="65">
        <f>M78/20*100</f>
        <v>68</v>
      </c>
      <c r="N79" s="65"/>
      <c r="O79" s="65">
        <f>O78/20*100</f>
        <v>58.050000000000011</v>
      </c>
      <c r="P79" s="65"/>
      <c r="Q79" s="33" t="s">
        <v>93</v>
      </c>
    </row>
    <row r="80" spans="1:17" ht="24.75" customHeight="1" thickBot="1">
      <c r="A80" s="194"/>
      <c r="B80" s="41"/>
      <c r="C80" s="41"/>
      <c r="D80" s="41"/>
      <c r="E80" s="41"/>
      <c r="F80" s="41"/>
      <c r="G80" s="41"/>
      <c r="H80" s="41"/>
      <c r="I80" s="202"/>
      <c r="J80" s="41"/>
      <c r="K80" s="41"/>
      <c r="L80" s="41"/>
      <c r="M80" s="41"/>
      <c r="N80" s="41"/>
      <c r="O80" s="41"/>
      <c r="P80" s="41"/>
    </row>
    <row r="81" spans="1:16" ht="15.75" customHeight="1">
      <c r="A81" s="287" t="s">
        <v>95</v>
      </c>
      <c r="B81" s="247"/>
      <c r="C81" s="247"/>
      <c r="D81" s="247"/>
      <c r="E81" s="247"/>
      <c r="F81" s="247"/>
      <c r="G81" s="247"/>
      <c r="H81" s="247"/>
      <c r="I81" s="288"/>
      <c r="J81" s="309"/>
      <c r="K81" s="247"/>
      <c r="L81" s="247"/>
      <c r="M81" s="247"/>
      <c r="N81" s="247"/>
      <c r="O81" s="247"/>
      <c r="P81" s="247"/>
    </row>
    <row r="82" spans="1:16" ht="15.75" customHeight="1" thickBot="1">
      <c r="A82" s="289">
        <v>44774</v>
      </c>
      <c r="B82" s="250"/>
      <c r="C82" s="250"/>
      <c r="D82" s="250"/>
      <c r="E82" s="250"/>
      <c r="F82" s="250"/>
      <c r="G82" s="250"/>
      <c r="H82" s="250"/>
      <c r="I82" s="290"/>
      <c r="J82" s="311"/>
      <c r="K82" s="250"/>
      <c r="L82" s="250"/>
      <c r="M82" s="250"/>
      <c r="N82" s="250"/>
      <c r="O82" s="250"/>
      <c r="P82" s="250"/>
    </row>
    <row r="83" spans="1:16" ht="106.5" customHeight="1" thickBot="1">
      <c r="A83" s="186" t="s">
        <v>49</v>
      </c>
      <c r="B83" s="70" t="s">
        <v>50</v>
      </c>
      <c r="C83" s="251" t="s">
        <v>151</v>
      </c>
      <c r="D83" s="252"/>
      <c r="E83" s="251" t="s">
        <v>152</v>
      </c>
      <c r="F83" s="252"/>
      <c r="G83" s="251" t="s">
        <v>153</v>
      </c>
      <c r="H83" s="252"/>
      <c r="I83" s="323" t="s">
        <v>154</v>
      </c>
      <c r="J83" s="324"/>
      <c r="K83" s="251" t="s">
        <v>155</v>
      </c>
      <c r="L83" s="252"/>
      <c r="M83" s="251" t="s">
        <v>156</v>
      </c>
      <c r="N83" s="252"/>
      <c r="O83" s="251" t="s">
        <v>157</v>
      </c>
      <c r="P83" s="252"/>
    </row>
    <row r="84" spans="1:16" ht="15.75" customHeight="1">
      <c r="A84" s="203" t="s">
        <v>168</v>
      </c>
      <c r="B84" s="96" t="s">
        <v>169</v>
      </c>
      <c r="C84" s="92">
        <v>0.7</v>
      </c>
      <c r="D84" s="93" t="str">
        <f t="shared" ref="D84:D95" si="28">IF(C84&gt;=55%,"Y","N")</f>
        <v>Y</v>
      </c>
      <c r="E84" s="94">
        <v>0.64</v>
      </c>
      <c r="F84" s="95" t="str">
        <f t="shared" ref="F84:F95" si="29">IF(E84&gt;=55%,"Y","N")</f>
        <v>Y</v>
      </c>
      <c r="G84" s="92">
        <v>0.77</v>
      </c>
      <c r="H84" s="93" t="str">
        <f t="shared" ref="H84:H95" si="30">IF(G84&gt;=55%,"Y","N")</f>
        <v>Y</v>
      </c>
      <c r="I84" s="204">
        <v>0.63</v>
      </c>
      <c r="J84" s="174" t="str">
        <f t="shared" ref="J84:J95" si="31">IF(I84&gt;=55%,"Y","N")</f>
        <v>Y</v>
      </c>
      <c r="K84" s="92">
        <v>0.66</v>
      </c>
      <c r="L84" s="93" t="str">
        <f t="shared" ref="L84:L95" si="32">IF(K84&gt;=55%,"Y","N")</f>
        <v>Y</v>
      </c>
      <c r="M84" s="94">
        <v>0.82</v>
      </c>
      <c r="N84" s="95" t="str">
        <f t="shared" ref="N84:N95" si="33">IF(M84&gt;=55%,"Y","N")</f>
        <v>Y</v>
      </c>
      <c r="O84" s="92">
        <v>0.84</v>
      </c>
      <c r="P84" s="93" t="str">
        <f t="shared" ref="P84:P95" si="34">IF(O84&gt;=55%,"Y","N")</f>
        <v>Y</v>
      </c>
    </row>
    <row r="85" spans="1:16" ht="15.75" customHeight="1">
      <c r="A85" s="205" t="s">
        <v>170</v>
      </c>
      <c r="B85" s="90" t="s">
        <v>171</v>
      </c>
      <c r="C85" s="92">
        <v>0.69</v>
      </c>
      <c r="D85" s="93" t="str">
        <f t="shared" si="28"/>
        <v>Y</v>
      </c>
      <c r="E85" s="94">
        <v>0.67</v>
      </c>
      <c r="F85" s="95" t="str">
        <f t="shared" si="29"/>
        <v>Y</v>
      </c>
      <c r="G85" s="92">
        <v>0.79</v>
      </c>
      <c r="H85" s="93" t="str">
        <f t="shared" si="30"/>
        <v>Y</v>
      </c>
      <c r="I85" s="204">
        <v>0.72</v>
      </c>
      <c r="J85" s="174" t="str">
        <f t="shared" si="31"/>
        <v>Y</v>
      </c>
      <c r="K85" s="92">
        <v>0.78</v>
      </c>
      <c r="L85" s="93" t="str">
        <f t="shared" si="32"/>
        <v>Y</v>
      </c>
      <c r="M85" s="94">
        <v>0.8</v>
      </c>
      <c r="N85" s="95" t="str">
        <f t="shared" si="33"/>
        <v>Y</v>
      </c>
      <c r="O85" s="92">
        <v>0.76</v>
      </c>
      <c r="P85" s="93" t="str">
        <f t="shared" si="34"/>
        <v>Y</v>
      </c>
    </row>
    <row r="86" spans="1:16" ht="15.75" customHeight="1">
      <c r="A86" s="205" t="s">
        <v>172</v>
      </c>
      <c r="B86" s="90" t="s">
        <v>173</v>
      </c>
      <c r="C86" s="92">
        <v>0.69</v>
      </c>
      <c r="D86" s="93" t="str">
        <f t="shared" si="28"/>
        <v>Y</v>
      </c>
      <c r="E86" s="94">
        <v>0.7</v>
      </c>
      <c r="F86" s="95" t="str">
        <f t="shared" si="29"/>
        <v>Y</v>
      </c>
      <c r="G86" s="92">
        <v>0.79</v>
      </c>
      <c r="H86" s="93" t="str">
        <f t="shared" si="30"/>
        <v>Y</v>
      </c>
      <c r="I86" s="204">
        <v>0.82</v>
      </c>
      <c r="J86" s="174" t="str">
        <f t="shared" si="31"/>
        <v>Y</v>
      </c>
      <c r="K86" s="92">
        <v>0.74</v>
      </c>
      <c r="L86" s="93" t="str">
        <f t="shared" si="32"/>
        <v>Y</v>
      </c>
      <c r="M86" s="94">
        <v>0.88</v>
      </c>
      <c r="N86" s="95" t="str">
        <f t="shared" si="33"/>
        <v>Y</v>
      </c>
      <c r="O86" s="92">
        <v>0.8</v>
      </c>
      <c r="P86" s="93" t="str">
        <f t="shared" si="34"/>
        <v>Y</v>
      </c>
    </row>
    <row r="87" spans="1:16" ht="15.75" customHeight="1">
      <c r="A87" s="205" t="s">
        <v>174</v>
      </c>
      <c r="B87" s="90" t="s">
        <v>175</v>
      </c>
      <c r="C87" s="92">
        <v>0.71</v>
      </c>
      <c r="D87" s="93" t="str">
        <f t="shared" si="28"/>
        <v>Y</v>
      </c>
      <c r="E87" s="94">
        <v>0.62</v>
      </c>
      <c r="F87" s="95" t="str">
        <f t="shared" si="29"/>
        <v>Y</v>
      </c>
      <c r="G87" s="92">
        <v>0.73</v>
      </c>
      <c r="H87" s="93" t="str">
        <f t="shared" si="30"/>
        <v>Y</v>
      </c>
      <c r="I87" s="204">
        <v>0.7</v>
      </c>
      <c r="J87" s="174" t="str">
        <f t="shared" si="31"/>
        <v>Y</v>
      </c>
      <c r="K87" s="92">
        <v>0.7</v>
      </c>
      <c r="L87" s="93" t="str">
        <f t="shared" si="32"/>
        <v>Y</v>
      </c>
      <c r="M87" s="94">
        <v>0.78</v>
      </c>
      <c r="N87" s="95" t="str">
        <f t="shared" si="33"/>
        <v>Y</v>
      </c>
      <c r="O87" s="92">
        <v>0.76</v>
      </c>
      <c r="P87" s="93" t="str">
        <f t="shared" si="34"/>
        <v>Y</v>
      </c>
    </row>
    <row r="88" spans="1:16" ht="15.75" customHeight="1">
      <c r="A88" s="205" t="s">
        <v>178</v>
      </c>
      <c r="B88" s="90" t="s">
        <v>179</v>
      </c>
      <c r="C88" s="92">
        <v>0.82</v>
      </c>
      <c r="D88" s="93" t="str">
        <f t="shared" si="28"/>
        <v>Y</v>
      </c>
      <c r="E88" s="94">
        <v>0.71</v>
      </c>
      <c r="F88" s="95" t="str">
        <f t="shared" si="29"/>
        <v>Y</v>
      </c>
      <c r="G88" s="92">
        <v>0.85</v>
      </c>
      <c r="H88" s="93" t="str">
        <f t="shared" si="30"/>
        <v>Y</v>
      </c>
      <c r="I88" s="204">
        <v>0.83</v>
      </c>
      <c r="J88" s="174" t="str">
        <f t="shared" si="31"/>
        <v>Y</v>
      </c>
      <c r="K88" s="92">
        <v>0.79</v>
      </c>
      <c r="L88" s="93" t="str">
        <f t="shared" si="32"/>
        <v>Y</v>
      </c>
      <c r="M88" s="94">
        <v>0.88</v>
      </c>
      <c r="N88" s="95" t="str">
        <f t="shared" si="33"/>
        <v>Y</v>
      </c>
      <c r="O88" s="92">
        <v>0.74</v>
      </c>
      <c r="P88" s="93" t="str">
        <f t="shared" si="34"/>
        <v>Y</v>
      </c>
    </row>
    <row r="89" spans="1:16" ht="15.75" customHeight="1">
      <c r="A89" s="205" t="s">
        <v>180</v>
      </c>
      <c r="B89" s="90" t="s">
        <v>181</v>
      </c>
      <c r="C89" s="92">
        <v>0.66</v>
      </c>
      <c r="D89" s="93" t="str">
        <f t="shared" si="28"/>
        <v>Y</v>
      </c>
      <c r="E89" s="94">
        <v>0.57999999999999996</v>
      </c>
      <c r="F89" s="95" t="str">
        <f t="shared" si="29"/>
        <v>Y</v>
      </c>
      <c r="G89" s="92">
        <v>0.68</v>
      </c>
      <c r="H89" s="93" t="str">
        <f t="shared" si="30"/>
        <v>Y</v>
      </c>
      <c r="I89" s="204">
        <v>0.77</v>
      </c>
      <c r="J89" s="174" t="str">
        <f t="shared" si="31"/>
        <v>Y</v>
      </c>
      <c r="K89" s="92">
        <v>0.71</v>
      </c>
      <c r="L89" s="93" t="str">
        <f t="shared" si="32"/>
        <v>Y</v>
      </c>
      <c r="M89" s="94">
        <v>0.78</v>
      </c>
      <c r="N89" s="95" t="str">
        <f t="shared" si="33"/>
        <v>Y</v>
      </c>
      <c r="O89" s="92">
        <v>0.8</v>
      </c>
      <c r="P89" s="93" t="str">
        <f t="shared" si="34"/>
        <v>Y</v>
      </c>
    </row>
    <row r="90" spans="1:16" ht="15.75" customHeight="1">
      <c r="A90" s="205" t="s">
        <v>182</v>
      </c>
      <c r="B90" s="90" t="s">
        <v>183</v>
      </c>
      <c r="C90" s="92">
        <v>0.7</v>
      </c>
      <c r="D90" s="93" t="str">
        <f t="shared" si="28"/>
        <v>Y</v>
      </c>
      <c r="E90" s="94">
        <v>0.71</v>
      </c>
      <c r="F90" s="95" t="str">
        <f t="shared" si="29"/>
        <v>Y</v>
      </c>
      <c r="G90" s="92">
        <v>0.82</v>
      </c>
      <c r="H90" s="93" t="str">
        <f t="shared" si="30"/>
        <v>Y</v>
      </c>
      <c r="I90" s="204">
        <v>0.81</v>
      </c>
      <c r="J90" s="174" t="str">
        <f t="shared" si="31"/>
        <v>Y</v>
      </c>
      <c r="K90" s="92">
        <v>0.76</v>
      </c>
      <c r="L90" s="93" t="str">
        <f t="shared" si="32"/>
        <v>Y</v>
      </c>
      <c r="M90" s="94">
        <v>0.84</v>
      </c>
      <c r="N90" s="95" t="str">
        <f t="shared" si="33"/>
        <v>Y</v>
      </c>
      <c r="O90" s="92">
        <v>0.8</v>
      </c>
      <c r="P90" s="93" t="str">
        <f t="shared" si="34"/>
        <v>Y</v>
      </c>
    </row>
    <row r="91" spans="1:16" ht="15.75" customHeight="1">
      <c r="A91" s="205" t="s">
        <v>184</v>
      </c>
      <c r="B91" s="90" t="s">
        <v>185</v>
      </c>
      <c r="C91" s="92">
        <v>0.74</v>
      </c>
      <c r="D91" s="93" t="str">
        <f t="shared" si="28"/>
        <v>Y</v>
      </c>
      <c r="E91" s="94">
        <v>0.68</v>
      </c>
      <c r="F91" s="95" t="str">
        <f t="shared" si="29"/>
        <v>Y</v>
      </c>
      <c r="G91" s="92">
        <v>0.76</v>
      </c>
      <c r="H91" s="93" t="str">
        <f t="shared" si="30"/>
        <v>Y</v>
      </c>
      <c r="I91" s="204">
        <v>0.7</v>
      </c>
      <c r="J91" s="174" t="str">
        <f t="shared" si="31"/>
        <v>Y</v>
      </c>
      <c r="K91" s="92">
        <v>0.73</v>
      </c>
      <c r="L91" s="93" t="str">
        <f t="shared" si="32"/>
        <v>Y</v>
      </c>
      <c r="M91" s="94">
        <v>0.82</v>
      </c>
      <c r="N91" s="95" t="str">
        <f t="shared" si="33"/>
        <v>Y</v>
      </c>
      <c r="O91" s="92">
        <v>0.74</v>
      </c>
      <c r="P91" s="93" t="str">
        <f t="shared" si="34"/>
        <v>Y</v>
      </c>
    </row>
    <row r="92" spans="1:16" ht="15.75" customHeight="1">
      <c r="A92" s="205" t="s">
        <v>188</v>
      </c>
      <c r="B92" s="90" t="s">
        <v>189</v>
      </c>
      <c r="C92" s="92">
        <v>0.71</v>
      </c>
      <c r="D92" s="93" t="str">
        <f t="shared" si="28"/>
        <v>Y</v>
      </c>
      <c r="E92" s="94">
        <v>0.7</v>
      </c>
      <c r="F92" s="95" t="str">
        <f t="shared" si="29"/>
        <v>Y</v>
      </c>
      <c r="G92" s="92">
        <v>0.81</v>
      </c>
      <c r="H92" s="93" t="str">
        <f t="shared" si="30"/>
        <v>Y</v>
      </c>
      <c r="I92" s="204">
        <v>0.82</v>
      </c>
      <c r="J92" s="174" t="str">
        <f t="shared" si="31"/>
        <v>Y</v>
      </c>
      <c r="K92" s="92">
        <v>0.82</v>
      </c>
      <c r="L92" s="93" t="str">
        <f t="shared" si="32"/>
        <v>Y</v>
      </c>
      <c r="M92" s="94">
        <v>0.86</v>
      </c>
      <c r="N92" s="95" t="str">
        <f t="shared" si="33"/>
        <v>Y</v>
      </c>
      <c r="O92" s="92">
        <v>0.76</v>
      </c>
      <c r="P92" s="93" t="str">
        <f t="shared" si="34"/>
        <v>Y</v>
      </c>
    </row>
    <row r="93" spans="1:16" ht="15.75" customHeight="1">
      <c r="A93" s="205" t="s">
        <v>190</v>
      </c>
      <c r="B93" s="90" t="s">
        <v>191</v>
      </c>
      <c r="C93" s="92">
        <v>0.69</v>
      </c>
      <c r="D93" s="93" t="str">
        <f t="shared" si="28"/>
        <v>Y</v>
      </c>
      <c r="E93" s="94">
        <v>0.66</v>
      </c>
      <c r="F93" s="95" t="str">
        <f t="shared" si="29"/>
        <v>Y</v>
      </c>
      <c r="G93" s="92">
        <v>0.67</v>
      </c>
      <c r="H93" s="93" t="str">
        <f t="shared" si="30"/>
        <v>Y</v>
      </c>
      <c r="I93" s="204">
        <v>0.69</v>
      </c>
      <c r="J93" s="174" t="str">
        <f t="shared" si="31"/>
        <v>Y</v>
      </c>
      <c r="K93" s="92">
        <v>0.72</v>
      </c>
      <c r="L93" s="93" t="str">
        <f t="shared" si="32"/>
        <v>Y</v>
      </c>
      <c r="M93" s="94">
        <v>0.8</v>
      </c>
      <c r="N93" s="95" t="str">
        <f t="shared" si="33"/>
        <v>Y</v>
      </c>
      <c r="O93" s="92">
        <v>0.84</v>
      </c>
      <c r="P93" s="93" t="str">
        <f t="shared" si="34"/>
        <v>Y</v>
      </c>
    </row>
    <row r="94" spans="1:16" ht="15.75" customHeight="1">
      <c r="A94" s="205" t="s">
        <v>192</v>
      </c>
      <c r="B94" s="90" t="s">
        <v>193</v>
      </c>
      <c r="C94" s="92">
        <v>0.6</v>
      </c>
      <c r="D94" s="93" t="str">
        <f t="shared" si="28"/>
        <v>Y</v>
      </c>
      <c r="E94" s="94">
        <v>0.6</v>
      </c>
      <c r="F94" s="95" t="str">
        <f t="shared" si="29"/>
        <v>Y</v>
      </c>
      <c r="G94" s="92">
        <v>0.65</v>
      </c>
      <c r="H94" s="93" t="str">
        <f t="shared" si="30"/>
        <v>Y</v>
      </c>
      <c r="I94" s="204">
        <v>0.71</v>
      </c>
      <c r="J94" s="174" t="str">
        <f t="shared" si="31"/>
        <v>Y</v>
      </c>
      <c r="K94" s="92">
        <v>0.65</v>
      </c>
      <c r="L94" s="93" t="str">
        <f t="shared" si="32"/>
        <v>Y</v>
      </c>
      <c r="M94" s="94">
        <v>0.86</v>
      </c>
      <c r="N94" s="95" t="str">
        <f t="shared" si="33"/>
        <v>Y</v>
      </c>
      <c r="O94" s="92">
        <v>0.76</v>
      </c>
      <c r="P94" s="93" t="str">
        <f t="shared" si="34"/>
        <v>Y</v>
      </c>
    </row>
    <row r="95" spans="1:16">
      <c r="A95" s="205" t="s">
        <v>194</v>
      </c>
      <c r="B95" s="90" t="s">
        <v>195</v>
      </c>
      <c r="C95" s="92">
        <v>0.77</v>
      </c>
      <c r="D95" s="93" t="str">
        <f t="shared" si="28"/>
        <v>Y</v>
      </c>
      <c r="E95" s="94">
        <v>0.75</v>
      </c>
      <c r="F95" s="95" t="str">
        <f t="shared" si="29"/>
        <v>Y</v>
      </c>
      <c r="G95" s="92">
        <v>0.74</v>
      </c>
      <c r="H95" s="93" t="str">
        <f t="shared" si="30"/>
        <v>Y</v>
      </c>
      <c r="I95" s="204">
        <v>0.73</v>
      </c>
      <c r="J95" s="174" t="str">
        <f t="shared" si="31"/>
        <v>Y</v>
      </c>
      <c r="K95" s="92">
        <v>0.73</v>
      </c>
      <c r="L95" s="93" t="str">
        <f t="shared" si="32"/>
        <v>Y</v>
      </c>
      <c r="M95" s="94">
        <v>0.88</v>
      </c>
      <c r="N95" s="95" t="str">
        <f t="shared" si="33"/>
        <v>Y</v>
      </c>
      <c r="O95" s="92">
        <v>0.76</v>
      </c>
      <c r="P95" s="93" t="str">
        <f t="shared" si="34"/>
        <v>Y</v>
      </c>
    </row>
    <row r="96" spans="1:16">
      <c r="A96" s="205"/>
      <c r="B96" s="90"/>
      <c r="C96" s="91"/>
      <c r="D96" s="91"/>
      <c r="E96" s="91"/>
      <c r="F96" s="91"/>
      <c r="G96" s="91"/>
      <c r="H96" s="91"/>
      <c r="I96" s="206"/>
      <c r="J96" s="175"/>
      <c r="K96" s="91"/>
      <c r="L96" s="91"/>
      <c r="M96" s="91"/>
      <c r="N96" s="91"/>
      <c r="O96" s="91"/>
      <c r="P96" s="91"/>
    </row>
    <row r="97" spans="1:16">
      <c r="A97" s="205"/>
      <c r="B97" s="90"/>
      <c r="C97" s="91"/>
      <c r="D97" s="91"/>
      <c r="E97" s="91"/>
      <c r="F97" s="91"/>
      <c r="G97" s="91"/>
      <c r="H97" s="91"/>
      <c r="I97" s="206"/>
      <c r="J97" s="175"/>
      <c r="K97" s="91"/>
      <c r="L97" s="91"/>
      <c r="M97" s="91"/>
      <c r="N97" s="91"/>
      <c r="O97" s="91"/>
      <c r="P97" s="91"/>
    </row>
    <row r="98" spans="1:16">
      <c r="A98" s="205"/>
      <c r="B98" s="90"/>
      <c r="C98" s="91"/>
      <c r="D98" s="91"/>
      <c r="E98" s="91"/>
      <c r="F98" s="91"/>
      <c r="G98" s="91"/>
      <c r="H98" s="91"/>
      <c r="I98" s="206"/>
      <c r="J98" s="175"/>
      <c r="K98" s="91"/>
      <c r="L98" s="91"/>
      <c r="M98" s="91"/>
      <c r="N98" s="91"/>
      <c r="O98" s="91"/>
      <c r="P98" s="91"/>
    </row>
    <row r="99" spans="1:16">
      <c r="A99" s="205"/>
      <c r="B99" s="90"/>
      <c r="C99" s="91"/>
      <c r="D99" s="91"/>
      <c r="E99" s="91"/>
      <c r="F99" s="91"/>
      <c r="G99" s="91"/>
      <c r="H99" s="91"/>
      <c r="I99" s="206"/>
      <c r="J99" s="175"/>
      <c r="K99" s="91"/>
      <c r="L99" s="91"/>
      <c r="M99" s="91"/>
      <c r="N99" s="91"/>
      <c r="O99" s="91"/>
      <c r="P99" s="91"/>
    </row>
    <row r="100" spans="1:16">
      <c r="A100" s="205"/>
      <c r="B100" s="90"/>
      <c r="C100" s="91"/>
      <c r="D100" s="91"/>
      <c r="E100" s="91"/>
      <c r="F100" s="91"/>
      <c r="G100" s="91"/>
      <c r="H100" s="91"/>
      <c r="I100" s="206"/>
      <c r="J100" s="175"/>
      <c r="K100" s="91"/>
      <c r="L100" s="91"/>
      <c r="M100" s="91"/>
      <c r="N100" s="91"/>
      <c r="O100" s="91"/>
      <c r="P100" s="91"/>
    </row>
    <row r="101" spans="1:16">
      <c r="A101" s="205"/>
      <c r="B101" s="90"/>
      <c r="C101" s="91"/>
      <c r="D101" s="91"/>
      <c r="E101" s="91"/>
      <c r="F101" s="91"/>
      <c r="G101" s="91"/>
      <c r="H101" s="91"/>
      <c r="I101" s="206"/>
      <c r="J101" s="175"/>
      <c r="K101" s="91"/>
      <c r="L101" s="91"/>
      <c r="M101" s="91"/>
      <c r="N101" s="91"/>
      <c r="O101" s="91"/>
      <c r="P101" s="91"/>
    </row>
    <row r="102" spans="1:16">
      <c r="A102" s="205"/>
      <c r="B102" s="90"/>
      <c r="C102" s="91"/>
      <c r="D102" s="91"/>
      <c r="E102" s="91"/>
      <c r="F102" s="91"/>
      <c r="G102" s="91"/>
      <c r="H102" s="91"/>
      <c r="I102" s="206"/>
      <c r="J102" s="175"/>
      <c r="K102" s="91"/>
      <c r="L102" s="91"/>
      <c r="M102" s="91"/>
      <c r="N102" s="91"/>
      <c r="O102" s="91"/>
      <c r="P102" s="91"/>
    </row>
    <row r="103" spans="1:16" ht="16.5" thickBot="1">
      <c r="A103" s="205"/>
      <c r="B103" s="90"/>
      <c r="C103" s="91"/>
      <c r="D103" s="91"/>
      <c r="E103" s="91"/>
      <c r="F103" s="91"/>
      <c r="G103" s="91"/>
      <c r="H103" s="91"/>
      <c r="I103" s="206"/>
      <c r="J103" s="175"/>
      <c r="K103" s="91"/>
      <c r="L103" s="91"/>
      <c r="M103" s="91"/>
      <c r="N103" s="91"/>
      <c r="O103" s="91"/>
      <c r="P103" s="91"/>
    </row>
    <row r="104" spans="1:16" ht="34.5" customHeight="1" thickBot="1">
      <c r="A104" s="279" t="s">
        <v>83</v>
      </c>
      <c r="B104" s="280"/>
      <c r="C104" s="60"/>
      <c r="D104" s="61">
        <f>COUNTIF(D84:D103,"Y")</f>
        <v>12</v>
      </c>
      <c r="E104" s="60"/>
      <c r="F104" s="61">
        <f>COUNTIF(F84:F103,"Y")</f>
        <v>12</v>
      </c>
      <c r="G104" s="60"/>
      <c r="H104" s="61">
        <f>COUNTIF(H84:H103,"Y")</f>
        <v>12</v>
      </c>
      <c r="I104" s="190"/>
      <c r="J104" s="164">
        <f>COUNTIF(J84:J103,"Y")</f>
        <v>12</v>
      </c>
      <c r="K104" s="60"/>
      <c r="L104" s="61">
        <f>COUNTIF(L84:L103,"Y")</f>
        <v>12</v>
      </c>
      <c r="M104" s="60"/>
      <c r="N104" s="61">
        <f>COUNTIF(N84:N103,"Y")</f>
        <v>12</v>
      </c>
      <c r="O104" s="60"/>
      <c r="P104" s="61">
        <f>COUNTIF(P84:P103,"Y")</f>
        <v>12</v>
      </c>
    </row>
    <row r="105" spans="1:16" ht="34.5" customHeight="1" thickBot="1">
      <c r="A105" s="279" t="s">
        <v>84</v>
      </c>
      <c r="B105" s="280"/>
      <c r="C105" s="60"/>
      <c r="D105" s="62">
        <f>(D104/12)*100</f>
        <v>100</v>
      </c>
      <c r="E105" s="60"/>
      <c r="F105" s="62">
        <f>(F104/12)*100</f>
        <v>100</v>
      </c>
      <c r="G105" s="60"/>
      <c r="H105" s="62">
        <f>(H104/12)*100</f>
        <v>100</v>
      </c>
      <c r="I105" s="190"/>
      <c r="J105" s="165">
        <f>(J104/12)*100</f>
        <v>100</v>
      </c>
      <c r="K105" s="60"/>
      <c r="L105" s="62">
        <f>(L104/12)*100</f>
        <v>100</v>
      </c>
      <c r="M105" s="60"/>
      <c r="N105" s="62">
        <f>(N104/12)*100</f>
        <v>100</v>
      </c>
      <c r="O105" s="60"/>
      <c r="P105" s="62">
        <f>(P104/12)*100</f>
        <v>100</v>
      </c>
    </row>
    <row r="106" spans="1:16" ht="24.75" customHeight="1" thickBot="1">
      <c r="A106" s="281" t="s">
        <v>85</v>
      </c>
      <c r="B106" s="262"/>
      <c r="C106" s="31">
        <f>POCO_CTES!$C$19</f>
        <v>0</v>
      </c>
      <c r="D106" s="55">
        <f>C106*($D$105/100)</f>
        <v>0</v>
      </c>
      <c r="E106" s="31">
        <f>POCO_CTES!$C$20</f>
        <v>3</v>
      </c>
      <c r="F106" s="55">
        <f>E106*($F$105/100)</f>
        <v>3</v>
      </c>
      <c r="G106" s="31">
        <f>POCO_CTES!$C$21</f>
        <v>3</v>
      </c>
      <c r="H106" s="55">
        <f>G106*($H$105/100)</f>
        <v>3</v>
      </c>
      <c r="I106" s="199">
        <f>POCO_CTES!$C$22</f>
        <v>0</v>
      </c>
      <c r="J106" s="170">
        <f>I106*($J$105/100)</f>
        <v>0</v>
      </c>
      <c r="K106" s="31">
        <f>POCO_CTES!$C$23</f>
        <v>0</v>
      </c>
      <c r="L106" s="55">
        <f>K106*($L$105/100)</f>
        <v>0</v>
      </c>
      <c r="M106" s="31">
        <f>POCO_CTES!$C$24</f>
        <v>0</v>
      </c>
      <c r="N106" s="55">
        <f>M106*($N$105/100)</f>
        <v>0</v>
      </c>
      <c r="O106" s="31">
        <f>POCO_CTES!$C$25</f>
        <v>0</v>
      </c>
      <c r="P106" s="55">
        <f>O106*($P$105/100)</f>
        <v>0</v>
      </c>
    </row>
    <row r="107" spans="1:16" ht="24.75" customHeight="1" thickBot="1">
      <c r="A107" s="282" t="s">
        <v>86</v>
      </c>
      <c r="B107" s="272"/>
      <c r="C107" s="29">
        <f>POCO_CTES!$D$19</f>
        <v>1</v>
      </c>
      <c r="D107" s="55">
        <f t="shared" ref="D107:D113" si="35">C107*($D$105/100)</f>
        <v>1</v>
      </c>
      <c r="E107" s="29">
        <f>POCO_CTES!$D$20</f>
        <v>3</v>
      </c>
      <c r="F107" s="55">
        <f t="shared" ref="F107:F113" si="36">E107*($F$105/100)</f>
        <v>3</v>
      </c>
      <c r="G107" s="29">
        <f>POCO_CTES!$D$21</f>
        <v>3</v>
      </c>
      <c r="H107" s="55">
        <f t="shared" ref="H107:H113" si="37">G107*($H$105/100)</f>
        <v>3</v>
      </c>
      <c r="I107" s="188">
        <f>POCO_CTES!$D$22</f>
        <v>3</v>
      </c>
      <c r="J107" s="170">
        <f t="shared" ref="J107:J113" si="38">I107*($J$105/100)</f>
        <v>3</v>
      </c>
      <c r="K107" s="29">
        <f>POCO_CTES!$D$23</f>
        <v>3</v>
      </c>
      <c r="L107" s="55">
        <f t="shared" ref="L107:L113" si="39">K107*($L$105/100)</f>
        <v>3</v>
      </c>
      <c r="M107" s="29">
        <f>POCO_CTES!$D$24</f>
        <v>3</v>
      </c>
      <c r="N107" s="55">
        <f t="shared" ref="N107:N113" si="40">M107*($N$105/100)</f>
        <v>3</v>
      </c>
      <c r="O107" s="29">
        <f>POCO_CTES!$D$25</f>
        <v>3</v>
      </c>
      <c r="P107" s="55">
        <f t="shared" ref="P107:P113" si="41">O107*($P$105/100)</f>
        <v>3</v>
      </c>
    </row>
    <row r="108" spans="1:16" ht="24.75" customHeight="1" thickBot="1">
      <c r="A108" s="282" t="s">
        <v>87</v>
      </c>
      <c r="B108" s="272"/>
      <c r="C108" s="31">
        <f>POCO_CTES!$E$19</f>
        <v>3</v>
      </c>
      <c r="D108" s="55">
        <f t="shared" si="35"/>
        <v>3</v>
      </c>
      <c r="E108" s="31">
        <f>POCO_CTES!$E$20</f>
        <v>0</v>
      </c>
      <c r="F108" s="55">
        <f t="shared" si="36"/>
        <v>0</v>
      </c>
      <c r="G108" s="31">
        <f>POCO_CTES!$E$21</f>
        <v>1</v>
      </c>
      <c r="H108" s="55">
        <f t="shared" si="37"/>
        <v>1</v>
      </c>
      <c r="I108" s="199">
        <f>POCO_CTES!$E$22</f>
        <v>2</v>
      </c>
      <c r="J108" s="170">
        <f t="shared" si="38"/>
        <v>2</v>
      </c>
      <c r="K108" s="31">
        <f>POCO_CTES!$E$23</f>
        <v>0</v>
      </c>
      <c r="L108" s="55">
        <f t="shared" si="39"/>
        <v>0</v>
      </c>
      <c r="M108" s="31">
        <f>POCO_CTES!$E$24</f>
        <v>3</v>
      </c>
      <c r="N108" s="55">
        <f t="shared" si="40"/>
        <v>3</v>
      </c>
      <c r="O108" s="31">
        <f>POCO_CTES!$E$25</f>
        <v>3</v>
      </c>
      <c r="P108" s="55">
        <f t="shared" si="41"/>
        <v>3</v>
      </c>
    </row>
    <row r="109" spans="1:16" ht="24.75" customHeight="1" thickBot="1">
      <c r="A109" s="282" t="s">
        <v>88</v>
      </c>
      <c r="B109" s="272"/>
      <c r="C109" s="29">
        <f>POCO_CTES!$F$19</f>
        <v>0</v>
      </c>
      <c r="D109" s="55">
        <f t="shared" si="35"/>
        <v>0</v>
      </c>
      <c r="E109" s="29">
        <f>POCO_CTES!$F$20</f>
        <v>3</v>
      </c>
      <c r="F109" s="55">
        <f t="shared" si="36"/>
        <v>3</v>
      </c>
      <c r="G109" s="29">
        <f>POCO_CTES!$F$21</f>
        <v>3</v>
      </c>
      <c r="H109" s="55">
        <f t="shared" si="37"/>
        <v>3</v>
      </c>
      <c r="I109" s="188">
        <f>POCO_CTES!$F$22</f>
        <v>3</v>
      </c>
      <c r="J109" s="170">
        <f t="shared" si="38"/>
        <v>3</v>
      </c>
      <c r="K109" s="29">
        <f>POCO_CTES!$F$23</f>
        <v>0</v>
      </c>
      <c r="L109" s="55">
        <f t="shared" si="39"/>
        <v>0</v>
      </c>
      <c r="M109" s="29">
        <f>POCO_CTES!$F$24</f>
        <v>0</v>
      </c>
      <c r="N109" s="55">
        <f t="shared" si="40"/>
        <v>0</v>
      </c>
      <c r="O109" s="29">
        <f>POCO_CTES!$F$25</f>
        <v>0</v>
      </c>
      <c r="P109" s="55">
        <f t="shared" si="41"/>
        <v>0</v>
      </c>
    </row>
    <row r="110" spans="1:16" ht="24.75" customHeight="1" thickBot="1">
      <c r="A110" s="282" t="s">
        <v>89</v>
      </c>
      <c r="B110" s="272"/>
      <c r="C110" s="31">
        <f>POCO_CTES!$G$19</f>
        <v>2</v>
      </c>
      <c r="D110" s="55">
        <f t="shared" si="35"/>
        <v>2</v>
      </c>
      <c r="E110" s="31">
        <f>POCO_CTES!$G$20</f>
        <v>0</v>
      </c>
      <c r="F110" s="55">
        <f t="shared" si="36"/>
        <v>0</v>
      </c>
      <c r="G110" s="31">
        <f>POCO_CTES!$G$21</f>
        <v>2</v>
      </c>
      <c r="H110" s="55">
        <f t="shared" si="37"/>
        <v>2</v>
      </c>
      <c r="I110" s="199">
        <f>POCO_CTES!$G$22</f>
        <v>2</v>
      </c>
      <c r="J110" s="170">
        <f t="shared" si="38"/>
        <v>2</v>
      </c>
      <c r="K110" s="31">
        <f>POCO_CTES!$G$23</f>
        <v>3</v>
      </c>
      <c r="L110" s="55">
        <f t="shared" si="39"/>
        <v>3</v>
      </c>
      <c r="M110" s="31">
        <f>POCO_CTES!$G$24</f>
        <v>2</v>
      </c>
      <c r="N110" s="55">
        <f t="shared" si="40"/>
        <v>2</v>
      </c>
      <c r="O110" s="31">
        <f>POCO_CTES!$G$25</f>
        <v>3</v>
      </c>
      <c r="P110" s="55">
        <f t="shared" si="41"/>
        <v>3</v>
      </c>
    </row>
    <row r="111" spans="1:16" ht="24.75" customHeight="1" thickBot="1">
      <c r="A111" s="282" t="s">
        <v>90</v>
      </c>
      <c r="B111" s="272"/>
      <c r="C111" s="29">
        <f>POCO_CTES!$H$19</f>
        <v>0</v>
      </c>
      <c r="D111" s="55">
        <f t="shared" si="35"/>
        <v>0</v>
      </c>
      <c r="E111" s="29">
        <f>POCO_CTES!$H$20</f>
        <v>2</v>
      </c>
      <c r="F111" s="55">
        <f t="shared" si="36"/>
        <v>2</v>
      </c>
      <c r="G111" s="29">
        <f>POCO_CTES!$H$21</f>
        <v>3</v>
      </c>
      <c r="H111" s="55">
        <f t="shared" si="37"/>
        <v>3</v>
      </c>
      <c r="I111" s="188">
        <f>POCO_CTES!$H$22</f>
        <v>3</v>
      </c>
      <c r="J111" s="170">
        <f t="shared" si="38"/>
        <v>3</v>
      </c>
      <c r="K111" s="29">
        <f>POCO_CTES!$H$23</f>
        <v>0</v>
      </c>
      <c r="L111" s="55">
        <f t="shared" si="39"/>
        <v>0</v>
      </c>
      <c r="M111" s="29">
        <f>POCO_CTES!$H$24</f>
        <v>0</v>
      </c>
      <c r="N111" s="55">
        <f t="shared" si="40"/>
        <v>0</v>
      </c>
      <c r="O111" s="29">
        <f>POCO_CTES!$H$25</f>
        <v>0</v>
      </c>
      <c r="P111" s="55">
        <f t="shared" si="41"/>
        <v>0</v>
      </c>
    </row>
    <row r="112" spans="1:16" ht="24.75" customHeight="1" thickBot="1">
      <c r="A112" s="283" t="s">
        <v>103</v>
      </c>
      <c r="B112" s="276"/>
      <c r="C112" s="31">
        <f>POCO_CTES!$I$19</f>
        <v>3</v>
      </c>
      <c r="D112" s="55">
        <f t="shared" si="35"/>
        <v>3</v>
      </c>
      <c r="E112" s="31">
        <f>POCO_CTES!$I$20</f>
        <v>2</v>
      </c>
      <c r="F112" s="55">
        <f t="shared" si="36"/>
        <v>2</v>
      </c>
      <c r="G112" s="31">
        <f>POCO_CTES!$I$21</f>
        <v>0</v>
      </c>
      <c r="H112" s="55">
        <f t="shared" si="37"/>
        <v>0</v>
      </c>
      <c r="I112" s="199">
        <f>POCO_CTES!$I$22</f>
        <v>2</v>
      </c>
      <c r="J112" s="170">
        <f t="shared" si="38"/>
        <v>2</v>
      </c>
      <c r="K112" s="31">
        <f>POCO_CTES!$I$23</f>
        <v>3</v>
      </c>
      <c r="L112" s="55">
        <f t="shared" si="39"/>
        <v>3</v>
      </c>
      <c r="M112" s="31">
        <f>POCO_CTES!$I$24</f>
        <v>0</v>
      </c>
      <c r="N112" s="55">
        <f t="shared" si="40"/>
        <v>0</v>
      </c>
      <c r="O112" s="31">
        <f>POCO_CTES!$I$25</f>
        <v>0</v>
      </c>
      <c r="P112" s="55">
        <f t="shared" si="41"/>
        <v>0</v>
      </c>
    </row>
    <row r="113" spans="1:16" ht="24.75" customHeight="1" thickBot="1">
      <c r="A113" s="284" t="s">
        <v>104</v>
      </c>
      <c r="B113" s="246"/>
      <c r="C113" s="29">
        <f>POCO_CTES!$J$19</f>
        <v>1</v>
      </c>
      <c r="D113" s="55">
        <f t="shared" si="35"/>
        <v>1</v>
      </c>
      <c r="E113" s="29">
        <f>POCO_CTES!$J$20</f>
        <v>3</v>
      </c>
      <c r="F113" s="55">
        <f t="shared" si="36"/>
        <v>3</v>
      </c>
      <c r="G113" s="29">
        <f>POCO_CTES!$J$21</f>
        <v>0</v>
      </c>
      <c r="H113" s="55">
        <f t="shared" si="37"/>
        <v>0</v>
      </c>
      <c r="I113" s="188">
        <f>POCO_CTES!$J$22</f>
        <v>0</v>
      </c>
      <c r="J113" s="170">
        <f t="shared" si="38"/>
        <v>0</v>
      </c>
      <c r="K113" s="29">
        <f>POCO_CTES!$J$23</f>
        <v>3</v>
      </c>
      <c r="L113" s="55">
        <f t="shared" si="39"/>
        <v>3</v>
      </c>
      <c r="M113" s="29">
        <f>POCO_CTES!$J$24</f>
        <v>0</v>
      </c>
      <c r="N113" s="55">
        <f t="shared" si="40"/>
        <v>0</v>
      </c>
      <c r="O113" s="29">
        <f>POCO_CTES!$J$25</f>
        <v>0</v>
      </c>
      <c r="P113" s="55">
        <f t="shared" si="41"/>
        <v>0</v>
      </c>
    </row>
    <row r="114" spans="1:16" ht="30" customHeight="1">
      <c r="A114" s="285" t="s">
        <v>91</v>
      </c>
      <c r="B114" s="262"/>
      <c r="C114" s="71">
        <f>SUM(C84:C104)</f>
        <v>8.4799999999999986</v>
      </c>
      <c r="D114" s="31"/>
      <c r="E114" s="68">
        <f>SUM(E84:E104)</f>
        <v>8.02</v>
      </c>
      <c r="F114" s="31"/>
      <c r="G114" s="68">
        <f>SUM(G84:G104)</f>
        <v>9.06</v>
      </c>
      <c r="H114" s="31"/>
      <c r="I114" s="207">
        <f>SUM(I84:I104)</f>
        <v>8.9300000000000033</v>
      </c>
      <c r="J114" s="167"/>
      <c r="K114" s="71">
        <f>SUM(K84:K104)</f>
        <v>8.7899999999999991</v>
      </c>
      <c r="L114" s="31"/>
      <c r="M114" s="68">
        <f>SUM(M84:M104)</f>
        <v>10.000000000000002</v>
      </c>
      <c r="N114" s="31"/>
      <c r="O114" s="71">
        <f>SUM(O84:O104)</f>
        <v>9.36</v>
      </c>
      <c r="P114" s="31"/>
    </row>
    <row r="115" spans="1:16" ht="30" customHeight="1" thickBot="1">
      <c r="A115" s="292" t="s">
        <v>92</v>
      </c>
      <c r="B115" s="264"/>
      <c r="C115" s="69">
        <f>(C114/12)*100</f>
        <v>70.666666666666657</v>
      </c>
      <c r="D115" s="64"/>
      <c r="E115" s="69">
        <f>(E114/12)*100</f>
        <v>66.833333333333329</v>
      </c>
      <c r="F115" s="64"/>
      <c r="G115" s="69">
        <f>(G114/12)*100</f>
        <v>75.5</v>
      </c>
      <c r="H115" s="64"/>
      <c r="I115" s="208">
        <f>(I114/12)*100</f>
        <v>74.4166666666667</v>
      </c>
      <c r="J115" s="176"/>
      <c r="K115" s="69">
        <f>(K114/12)*100</f>
        <v>73.25</v>
      </c>
      <c r="L115" s="64"/>
      <c r="M115" s="69">
        <f>(M114/12)*100</f>
        <v>83.333333333333343</v>
      </c>
      <c r="N115" s="64"/>
      <c r="O115" s="69">
        <f>(O114/12)*100</f>
        <v>77.999999999999986</v>
      </c>
      <c r="P115" s="64"/>
    </row>
    <row r="116" spans="1:16" ht="15.75" customHeight="1" thickBot="1">
      <c r="A116" s="209"/>
      <c r="B116" s="141"/>
      <c r="C116" s="141"/>
      <c r="D116" s="141"/>
      <c r="E116" s="141"/>
      <c r="F116" s="141"/>
      <c r="G116" s="141"/>
      <c r="H116" s="141"/>
      <c r="I116" s="210"/>
      <c r="J116" s="141"/>
    </row>
    <row r="117" spans="1:16" ht="15.75" customHeight="1">
      <c r="A117" s="287" t="s">
        <v>96</v>
      </c>
      <c r="B117" s="247"/>
      <c r="C117" s="247"/>
      <c r="D117" s="247"/>
      <c r="E117" s="247"/>
      <c r="F117" s="247"/>
      <c r="G117" s="247"/>
      <c r="H117" s="247"/>
      <c r="I117" s="288"/>
      <c r="J117" s="309"/>
      <c r="K117" s="247"/>
      <c r="L117" s="247"/>
      <c r="M117" s="247"/>
      <c r="N117" s="247"/>
      <c r="O117" s="247"/>
      <c r="P117" s="247"/>
    </row>
    <row r="118" spans="1:16" ht="15.75" customHeight="1" thickBot="1">
      <c r="A118" s="310">
        <v>44652</v>
      </c>
      <c r="B118" s="249"/>
      <c r="C118" s="249"/>
      <c r="D118" s="249"/>
      <c r="E118" s="249"/>
      <c r="F118" s="249"/>
      <c r="G118" s="249"/>
      <c r="H118" s="249"/>
      <c r="I118" s="290"/>
      <c r="J118" s="311"/>
      <c r="K118" s="250"/>
      <c r="L118" s="250"/>
      <c r="M118" s="250"/>
      <c r="N118" s="250"/>
      <c r="O118" s="250"/>
      <c r="P118" s="250"/>
    </row>
    <row r="119" spans="1:16" ht="106.5" customHeight="1" thickBot="1">
      <c r="A119" s="211" t="s">
        <v>49</v>
      </c>
      <c r="B119" s="212" t="s">
        <v>50</v>
      </c>
      <c r="C119" s="312" t="s">
        <v>164</v>
      </c>
      <c r="D119" s="313"/>
      <c r="E119" s="312" t="s">
        <v>165</v>
      </c>
      <c r="F119" s="313"/>
      <c r="G119" s="312" t="s">
        <v>166</v>
      </c>
      <c r="H119" s="313"/>
      <c r="I119" s="314"/>
      <c r="J119" s="315"/>
      <c r="K119" s="254"/>
      <c r="L119" s="254"/>
      <c r="M119" s="254"/>
      <c r="N119" s="254"/>
      <c r="O119" s="254"/>
      <c r="P119" s="254"/>
    </row>
    <row r="120" spans="1:16" ht="15.75" customHeight="1">
      <c r="A120" s="24" t="s">
        <v>105</v>
      </c>
      <c r="B120" s="25" t="s">
        <v>106</v>
      </c>
      <c r="C120" s="28">
        <v>0.60399999999999998</v>
      </c>
      <c r="D120" s="97" t="str">
        <f t="shared" ref="D120:D138" si="42">IF(C120&gt;=55%,"Y","N")</f>
        <v>Y</v>
      </c>
      <c r="E120" s="98">
        <v>0.85</v>
      </c>
      <c r="F120" s="99" t="str">
        <f t="shared" ref="F120:F138" si="43">IF(E120&gt;=55%,"Y","N")</f>
        <v>Y</v>
      </c>
      <c r="G120" s="28">
        <v>0.62</v>
      </c>
      <c r="H120" s="97" t="str">
        <f t="shared" ref="H120:H138" si="44">IF(G120&gt;=55%,"Y","N")</f>
        <v>Y</v>
      </c>
      <c r="I120" s="255"/>
      <c r="J120" s="255"/>
      <c r="K120" s="255"/>
      <c r="L120" s="255"/>
      <c r="M120" s="255"/>
      <c r="N120" s="255"/>
      <c r="O120" s="255"/>
      <c r="P120" s="255"/>
    </row>
    <row r="121" spans="1:16" ht="15.75" customHeight="1">
      <c r="A121" s="29" t="s">
        <v>107</v>
      </c>
      <c r="B121" s="30" t="s">
        <v>108</v>
      </c>
      <c r="C121" s="28">
        <v>0.65300000000000002</v>
      </c>
      <c r="D121" s="97" t="str">
        <f t="shared" si="42"/>
        <v>Y</v>
      </c>
      <c r="E121" s="98">
        <v>0.87</v>
      </c>
      <c r="F121" s="99" t="str">
        <f t="shared" si="43"/>
        <v>Y</v>
      </c>
      <c r="G121" s="28">
        <v>0.86</v>
      </c>
      <c r="H121" s="97" t="str">
        <f t="shared" si="44"/>
        <v>Y</v>
      </c>
      <c r="I121" s="255"/>
      <c r="J121" s="255"/>
      <c r="K121" s="255"/>
      <c r="L121" s="255"/>
      <c r="M121" s="255"/>
      <c r="N121" s="255"/>
      <c r="O121" s="255"/>
      <c r="P121" s="255"/>
    </row>
    <row r="122" spans="1:16" ht="15.75" customHeight="1">
      <c r="A122" s="29" t="s">
        <v>109</v>
      </c>
      <c r="B122" s="30" t="s">
        <v>110</v>
      </c>
      <c r="C122" s="28">
        <v>0.75600000000000001</v>
      </c>
      <c r="D122" s="97" t="str">
        <f t="shared" si="42"/>
        <v>Y</v>
      </c>
      <c r="E122" s="98">
        <v>0.9</v>
      </c>
      <c r="F122" s="99" t="str">
        <f t="shared" si="43"/>
        <v>Y</v>
      </c>
      <c r="G122" s="28">
        <v>0.88</v>
      </c>
      <c r="H122" s="97" t="str">
        <f t="shared" si="44"/>
        <v>Y</v>
      </c>
      <c r="I122" s="255"/>
      <c r="J122" s="255"/>
      <c r="K122" s="255"/>
      <c r="L122" s="255"/>
      <c r="M122" s="255"/>
      <c r="N122" s="255"/>
      <c r="O122" s="255"/>
      <c r="P122" s="255"/>
    </row>
    <row r="123" spans="1:16" ht="15.75" customHeight="1">
      <c r="A123" s="29" t="s">
        <v>111</v>
      </c>
      <c r="B123" s="30" t="s">
        <v>112</v>
      </c>
      <c r="C123" s="28">
        <v>0.66</v>
      </c>
      <c r="D123" s="97" t="str">
        <f t="shared" si="42"/>
        <v>Y</v>
      </c>
      <c r="E123" s="98">
        <v>0.85</v>
      </c>
      <c r="F123" s="99" t="str">
        <f t="shared" si="43"/>
        <v>Y</v>
      </c>
      <c r="G123" s="28">
        <v>0.62</v>
      </c>
      <c r="H123" s="97" t="str">
        <f t="shared" si="44"/>
        <v>Y</v>
      </c>
      <c r="I123" s="255"/>
      <c r="J123" s="255"/>
      <c r="K123" s="255"/>
      <c r="L123" s="255"/>
      <c r="M123" s="255"/>
      <c r="N123" s="255"/>
      <c r="O123" s="255"/>
      <c r="P123" s="255"/>
    </row>
    <row r="124" spans="1:16" ht="15.75" customHeight="1">
      <c r="A124" s="29" t="s">
        <v>113</v>
      </c>
      <c r="B124" s="30" t="s">
        <v>114</v>
      </c>
      <c r="C124" s="28">
        <v>0.67400000000000004</v>
      </c>
      <c r="D124" s="97" t="str">
        <f t="shared" si="42"/>
        <v>Y</v>
      </c>
      <c r="E124" s="98">
        <v>0.83</v>
      </c>
      <c r="F124" s="99" t="str">
        <f t="shared" si="43"/>
        <v>Y</v>
      </c>
      <c r="G124" s="28">
        <v>0.84</v>
      </c>
      <c r="H124" s="97" t="str">
        <f t="shared" si="44"/>
        <v>Y</v>
      </c>
      <c r="I124" s="255"/>
      <c r="J124" s="255"/>
      <c r="K124" s="255"/>
      <c r="L124" s="255"/>
      <c r="M124" s="255"/>
      <c r="N124" s="255"/>
      <c r="O124" s="255"/>
      <c r="P124" s="255"/>
    </row>
    <row r="125" spans="1:16" ht="15.75" customHeight="1">
      <c r="A125" s="29" t="s">
        <v>115</v>
      </c>
      <c r="B125" s="30" t="s">
        <v>116</v>
      </c>
      <c r="C125" s="28">
        <v>0.71399999999999997</v>
      </c>
      <c r="D125" s="97" t="str">
        <f t="shared" si="42"/>
        <v>Y</v>
      </c>
      <c r="E125" s="98">
        <v>0.79</v>
      </c>
      <c r="F125" s="99" t="str">
        <f t="shared" si="43"/>
        <v>Y</v>
      </c>
      <c r="G125" s="28">
        <v>0.9</v>
      </c>
      <c r="H125" s="97" t="str">
        <f t="shared" si="44"/>
        <v>Y</v>
      </c>
      <c r="I125" s="255"/>
      <c r="J125" s="255"/>
      <c r="K125" s="255"/>
      <c r="L125" s="255"/>
      <c r="M125" s="255"/>
      <c r="N125" s="255"/>
      <c r="O125" s="255"/>
      <c r="P125" s="255"/>
    </row>
    <row r="126" spans="1:16" ht="15.75" customHeight="1">
      <c r="A126" s="29" t="s">
        <v>117</v>
      </c>
      <c r="B126" s="30" t="s">
        <v>118</v>
      </c>
      <c r="C126" s="28">
        <v>0.66100000000000003</v>
      </c>
      <c r="D126" s="97" t="str">
        <f t="shared" si="42"/>
        <v>Y</v>
      </c>
      <c r="E126" s="98">
        <v>0.84</v>
      </c>
      <c r="F126" s="99" t="str">
        <f t="shared" si="43"/>
        <v>Y</v>
      </c>
      <c r="G126" s="28">
        <v>0.92</v>
      </c>
      <c r="H126" s="97" t="str">
        <f t="shared" si="44"/>
        <v>Y</v>
      </c>
      <c r="I126" s="255"/>
      <c r="J126" s="255"/>
      <c r="K126" s="255"/>
      <c r="L126" s="255"/>
      <c r="M126" s="255"/>
      <c r="N126" s="255"/>
      <c r="O126" s="255"/>
      <c r="P126" s="255"/>
    </row>
    <row r="127" spans="1:16" ht="15.75" customHeight="1">
      <c r="A127" s="29" t="s">
        <v>121</v>
      </c>
      <c r="B127" s="30" t="s">
        <v>122</v>
      </c>
      <c r="C127" s="28">
        <v>0.60099999999999998</v>
      </c>
      <c r="D127" s="97" t="str">
        <f t="shared" si="42"/>
        <v>Y</v>
      </c>
      <c r="E127" s="98">
        <v>0.85</v>
      </c>
      <c r="F127" s="99" t="str">
        <f t="shared" si="43"/>
        <v>Y</v>
      </c>
      <c r="G127" s="28">
        <v>0.86</v>
      </c>
      <c r="H127" s="97" t="str">
        <f t="shared" si="44"/>
        <v>Y</v>
      </c>
      <c r="I127" s="255"/>
      <c r="J127" s="255"/>
      <c r="K127" s="255"/>
      <c r="L127" s="255"/>
      <c r="M127" s="255"/>
      <c r="N127" s="255"/>
      <c r="O127" s="255"/>
      <c r="P127" s="255"/>
    </row>
    <row r="128" spans="1:16" ht="15.75" customHeight="1">
      <c r="A128" s="29" t="s">
        <v>123</v>
      </c>
      <c r="B128" s="30" t="s">
        <v>124</v>
      </c>
      <c r="C128" s="28">
        <v>0.629</v>
      </c>
      <c r="D128" s="97" t="str">
        <f t="shared" si="42"/>
        <v>Y</v>
      </c>
      <c r="E128" s="98">
        <v>0.82</v>
      </c>
      <c r="F128" s="99" t="str">
        <f t="shared" si="43"/>
        <v>Y</v>
      </c>
      <c r="G128" s="28">
        <v>0.88</v>
      </c>
      <c r="H128" s="97" t="str">
        <f t="shared" si="44"/>
        <v>Y</v>
      </c>
      <c r="I128" s="255"/>
      <c r="J128" s="255"/>
      <c r="K128" s="255"/>
      <c r="L128" s="255"/>
      <c r="M128" s="255"/>
      <c r="N128" s="255"/>
      <c r="O128" s="255"/>
      <c r="P128" s="255"/>
    </row>
    <row r="129" spans="1:16" ht="15.75" customHeight="1">
      <c r="A129" s="29" t="s">
        <v>125</v>
      </c>
      <c r="B129" s="30" t="s">
        <v>126</v>
      </c>
      <c r="C129" s="28">
        <v>0.70599999999999996</v>
      </c>
      <c r="D129" s="97" t="str">
        <f t="shared" si="42"/>
        <v>Y</v>
      </c>
      <c r="E129" s="98">
        <v>0.85</v>
      </c>
      <c r="F129" s="99" t="str">
        <f t="shared" si="43"/>
        <v>Y</v>
      </c>
      <c r="G129" s="28">
        <v>0.88</v>
      </c>
      <c r="H129" s="97" t="str">
        <f t="shared" si="44"/>
        <v>Y</v>
      </c>
      <c r="I129" s="255"/>
      <c r="J129" s="255"/>
      <c r="K129" s="255"/>
      <c r="L129" s="255"/>
      <c r="M129" s="255"/>
      <c r="N129" s="255"/>
      <c r="O129" s="255"/>
      <c r="P129" s="255"/>
    </row>
    <row r="130" spans="1:16" ht="15.75" customHeight="1">
      <c r="A130" s="29" t="s">
        <v>127</v>
      </c>
      <c r="B130" s="30" t="s">
        <v>128</v>
      </c>
      <c r="C130" s="28">
        <v>0.56100000000000005</v>
      </c>
      <c r="D130" s="97" t="str">
        <f t="shared" si="42"/>
        <v>Y</v>
      </c>
      <c r="E130" s="98">
        <v>0.8</v>
      </c>
      <c r="F130" s="99" t="str">
        <f t="shared" si="43"/>
        <v>Y</v>
      </c>
      <c r="G130" s="28">
        <v>0.84</v>
      </c>
      <c r="H130" s="97" t="str">
        <f t="shared" si="44"/>
        <v>Y</v>
      </c>
      <c r="I130" s="255"/>
      <c r="J130" s="255"/>
      <c r="K130" s="255"/>
      <c r="L130" s="255"/>
      <c r="M130" s="255"/>
      <c r="N130" s="255"/>
      <c r="O130" s="255"/>
      <c r="P130" s="255"/>
    </row>
    <row r="131" spans="1:16" ht="15.75" customHeight="1">
      <c r="A131" s="29" t="s">
        <v>129</v>
      </c>
      <c r="B131" s="30" t="s">
        <v>130</v>
      </c>
      <c r="C131" s="28">
        <v>0.67500000000000004</v>
      </c>
      <c r="D131" s="97" t="str">
        <f t="shared" si="42"/>
        <v>Y</v>
      </c>
      <c r="E131" s="98">
        <v>0.84</v>
      </c>
      <c r="F131" s="99" t="str">
        <f t="shared" si="43"/>
        <v>Y</v>
      </c>
      <c r="G131" s="28">
        <v>0.84</v>
      </c>
      <c r="H131" s="97" t="str">
        <f t="shared" si="44"/>
        <v>Y</v>
      </c>
      <c r="I131" s="255"/>
      <c r="J131" s="255"/>
      <c r="K131" s="255"/>
      <c r="L131" s="255"/>
      <c r="M131" s="255"/>
      <c r="N131" s="255"/>
      <c r="O131" s="255"/>
      <c r="P131" s="255"/>
    </row>
    <row r="132" spans="1:16" ht="15.75" customHeight="1">
      <c r="A132" s="29" t="s">
        <v>131</v>
      </c>
      <c r="B132" s="30" t="s">
        <v>132</v>
      </c>
      <c r="C132" s="28">
        <v>0.74299999999999999</v>
      </c>
      <c r="D132" s="97" t="str">
        <f t="shared" si="42"/>
        <v>Y</v>
      </c>
      <c r="E132" s="98">
        <v>0.87</v>
      </c>
      <c r="F132" s="99" t="str">
        <f t="shared" si="43"/>
        <v>Y</v>
      </c>
      <c r="G132" s="28">
        <v>0.86</v>
      </c>
      <c r="H132" s="97" t="str">
        <f t="shared" si="44"/>
        <v>Y</v>
      </c>
      <c r="I132" s="255"/>
      <c r="J132" s="255"/>
      <c r="K132" s="255"/>
      <c r="L132" s="255"/>
      <c r="M132" s="255"/>
      <c r="N132" s="255"/>
      <c r="O132" s="255"/>
      <c r="P132" s="255"/>
    </row>
    <row r="133" spans="1:16" ht="15.75" customHeight="1">
      <c r="A133" s="29" t="s">
        <v>133</v>
      </c>
      <c r="B133" s="30" t="s">
        <v>134</v>
      </c>
      <c r="C133" s="28">
        <v>0.58699999999999997</v>
      </c>
      <c r="D133" s="97" t="str">
        <f t="shared" si="42"/>
        <v>Y</v>
      </c>
      <c r="E133" s="98">
        <v>0.83</v>
      </c>
      <c r="F133" s="99" t="str">
        <f t="shared" si="43"/>
        <v>Y</v>
      </c>
      <c r="G133" s="28">
        <v>0.66</v>
      </c>
      <c r="H133" s="97" t="str">
        <f t="shared" si="44"/>
        <v>Y</v>
      </c>
      <c r="I133" s="255"/>
      <c r="J133" s="255"/>
      <c r="K133" s="255"/>
      <c r="L133" s="255"/>
      <c r="M133" s="255"/>
      <c r="N133" s="255"/>
      <c r="O133" s="255"/>
      <c r="P133" s="255"/>
    </row>
    <row r="134" spans="1:16" ht="15.75" customHeight="1">
      <c r="A134" s="29" t="s">
        <v>135</v>
      </c>
      <c r="B134" s="30" t="s">
        <v>136</v>
      </c>
      <c r="C134" s="28">
        <v>0.61399999999999999</v>
      </c>
      <c r="D134" s="97" t="str">
        <f t="shared" si="42"/>
        <v>Y</v>
      </c>
      <c r="E134" s="98">
        <v>0.8</v>
      </c>
      <c r="F134" s="99" t="str">
        <f t="shared" si="43"/>
        <v>Y</v>
      </c>
      <c r="G134" s="28">
        <v>0.7</v>
      </c>
      <c r="H134" s="97" t="str">
        <f t="shared" si="44"/>
        <v>Y</v>
      </c>
      <c r="I134" s="255"/>
      <c r="J134" s="255"/>
      <c r="K134" s="255"/>
      <c r="L134" s="255"/>
      <c r="M134" s="255"/>
      <c r="N134" s="255"/>
      <c r="O134" s="255"/>
      <c r="P134" s="255"/>
    </row>
    <row r="135" spans="1:16" ht="15.75" customHeight="1">
      <c r="A135" s="29" t="s">
        <v>137</v>
      </c>
      <c r="B135" s="30" t="s">
        <v>138</v>
      </c>
      <c r="C135" s="28">
        <v>0.60499999999999998</v>
      </c>
      <c r="D135" s="97" t="str">
        <f t="shared" si="42"/>
        <v>Y</v>
      </c>
      <c r="E135" s="98">
        <v>0.84</v>
      </c>
      <c r="F135" s="99" t="str">
        <f t="shared" si="43"/>
        <v>Y</v>
      </c>
      <c r="G135" s="28">
        <v>0.62</v>
      </c>
      <c r="H135" s="97" t="str">
        <f t="shared" si="44"/>
        <v>Y</v>
      </c>
      <c r="I135" s="255"/>
      <c r="J135" s="255"/>
      <c r="K135" s="255"/>
      <c r="L135" s="255"/>
      <c r="M135" s="255"/>
      <c r="N135" s="255"/>
      <c r="O135" s="255"/>
      <c r="P135" s="255"/>
    </row>
    <row r="136" spans="1:16" ht="15.75" customHeight="1">
      <c r="A136" s="29" t="s">
        <v>139</v>
      </c>
      <c r="B136" s="30" t="s">
        <v>140</v>
      </c>
      <c r="C136" s="28">
        <v>0.66500000000000004</v>
      </c>
      <c r="D136" s="97" t="str">
        <f t="shared" si="42"/>
        <v>Y</v>
      </c>
      <c r="E136" s="98">
        <v>0.84</v>
      </c>
      <c r="F136" s="99" t="str">
        <f t="shared" si="43"/>
        <v>Y</v>
      </c>
      <c r="G136" s="28">
        <v>0.86</v>
      </c>
      <c r="H136" s="97" t="str">
        <f t="shared" si="44"/>
        <v>Y</v>
      </c>
      <c r="I136" s="255"/>
      <c r="J136" s="255"/>
      <c r="K136" s="255"/>
      <c r="L136" s="255"/>
      <c r="M136" s="255"/>
      <c r="N136" s="255"/>
      <c r="O136" s="255"/>
      <c r="P136" s="255"/>
    </row>
    <row r="137" spans="1:16" ht="15.75" customHeight="1">
      <c r="A137" s="29" t="s">
        <v>141</v>
      </c>
      <c r="B137" s="30" t="s">
        <v>142</v>
      </c>
      <c r="C137" s="28">
        <v>0.76600000000000001</v>
      </c>
      <c r="D137" s="97" t="str">
        <f t="shared" si="42"/>
        <v>Y</v>
      </c>
      <c r="E137" s="98">
        <v>0.86</v>
      </c>
      <c r="F137" s="99" t="str">
        <f t="shared" si="43"/>
        <v>Y</v>
      </c>
      <c r="G137" s="28">
        <v>0.86</v>
      </c>
      <c r="H137" s="97" t="str">
        <f t="shared" si="44"/>
        <v>Y</v>
      </c>
      <c r="I137" s="255"/>
      <c r="J137" s="255"/>
      <c r="K137" s="255"/>
      <c r="L137" s="255"/>
      <c r="M137" s="255"/>
      <c r="N137" s="255"/>
      <c r="O137" s="255"/>
      <c r="P137" s="255"/>
    </row>
    <row r="138" spans="1:16" ht="15.75" customHeight="1">
      <c r="A138" s="29" t="s">
        <v>143</v>
      </c>
      <c r="B138" s="30" t="s">
        <v>144</v>
      </c>
      <c r="C138" s="28">
        <v>0.68500000000000005</v>
      </c>
      <c r="D138" s="97" t="str">
        <f t="shared" si="42"/>
        <v>Y</v>
      </c>
      <c r="E138" s="98">
        <v>0.84</v>
      </c>
      <c r="F138" s="99" t="str">
        <f t="shared" si="43"/>
        <v>Y</v>
      </c>
      <c r="G138" s="28">
        <v>0.9</v>
      </c>
      <c r="H138" s="97" t="str">
        <f t="shared" si="44"/>
        <v>Y</v>
      </c>
      <c r="I138" s="255"/>
      <c r="J138" s="255"/>
      <c r="K138" s="255"/>
      <c r="L138" s="255"/>
      <c r="M138" s="255"/>
      <c r="N138" s="255"/>
      <c r="O138" s="255"/>
      <c r="P138" s="255"/>
    </row>
    <row r="139" spans="1:16" ht="15.75" customHeight="1" thickBot="1">
      <c r="A139" s="75"/>
      <c r="B139" s="75"/>
      <c r="C139" s="75"/>
      <c r="D139" s="75"/>
      <c r="E139" s="75"/>
      <c r="F139" s="75"/>
      <c r="G139" s="75"/>
      <c r="H139" s="75"/>
      <c r="I139" s="255"/>
      <c r="J139" s="255"/>
      <c r="K139" s="255"/>
      <c r="L139" s="255"/>
      <c r="M139" s="255"/>
      <c r="N139" s="255"/>
      <c r="O139" s="255"/>
      <c r="P139" s="255"/>
    </row>
    <row r="140" spans="1:16" ht="34.5" customHeight="1" thickBot="1">
      <c r="A140" s="257" t="s">
        <v>83</v>
      </c>
      <c r="B140" s="256"/>
      <c r="C140" s="76"/>
      <c r="D140" s="77">
        <f>COUNTIF(D120:D138,"Y")</f>
        <v>19</v>
      </c>
      <c r="E140" s="76"/>
      <c r="F140" s="77">
        <f>COUNTIF(F120:F138,"Y")</f>
        <v>19</v>
      </c>
      <c r="G140" s="76"/>
      <c r="H140" s="77">
        <f>COUNTIF(H120:H138,"Y")</f>
        <v>19</v>
      </c>
      <c r="I140" s="255"/>
      <c r="J140" s="255"/>
      <c r="K140" s="255"/>
      <c r="L140" s="255"/>
      <c r="M140" s="255"/>
      <c r="N140" s="255"/>
      <c r="O140" s="255"/>
      <c r="P140" s="255"/>
    </row>
    <row r="141" spans="1:16" ht="34.5" customHeight="1" thickBot="1">
      <c r="A141" s="286" t="s">
        <v>84</v>
      </c>
      <c r="B141" s="280"/>
      <c r="C141" s="60"/>
      <c r="D141" s="62">
        <f>(D140/19)*100</f>
        <v>100</v>
      </c>
      <c r="E141" s="60"/>
      <c r="F141" s="62">
        <f>(F140/19)*100</f>
        <v>100</v>
      </c>
      <c r="G141" s="60"/>
      <c r="H141" s="62">
        <f>(H140/19)*100</f>
        <v>100</v>
      </c>
      <c r="I141" s="255"/>
      <c r="J141" s="255"/>
      <c r="K141" s="255"/>
      <c r="L141" s="255"/>
      <c r="M141" s="255"/>
      <c r="N141" s="255"/>
      <c r="O141" s="255"/>
      <c r="P141" s="255"/>
    </row>
    <row r="142" spans="1:16" ht="24.75" customHeight="1" thickBot="1">
      <c r="A142" s="270" t="s">
        <v>85</v>
      </c>
      <c r="B142" s="262"/>
      <c r="C142" s="31">
        <f>POCO_CTES!$C$33</f>
        <v>0</v>
      </c>
      <c r="D142" s="55">
        <f>C142*($D$141/100)</f>
        <v>0</v>
      </c>
      <c r="E142" s="31">
        <f>POCO_CTES!$C$34</f>
        <v>0</v>
      </c>
      <c r="F142" s="55">
        <f>E142*($F$141/100)</f>
        <v>0</v>
      </c>
      <c r="G142" s="31">
        <f>POCO_CTES!$C$35</f>
        <v>0</v>
      </c>
      <c r="H142" s="55">
        <f>G142*($H$141/100)</f>
        <v>0</v>
      </c>
      <c r="I142" s="255"/>
      <c r="J142" s="255"/>
      <c r="K142" s="255"/>
      <c r="L142" s="255"/>
      <c r="M142" s="255"/>
      <c r="N142" s="255"/>
      <c r="O142" s="255"/>
      <c r="P142" s="255"/>
    </row>
    <row r="143" spans="1:16" ht="24.75" customHeight="1" thickBot="1">
      <c r="A143" s="271" t="s">
        <v>86</v>
      </c>
      <c r="B143" s="272"/>
      <c r="C143" s="29">
        <f>POCO_CTES!$D$33</f>
        <v>3</v>
      </c>
      <c r="D143" s="55">
        <f t="shared" ref="D143:D149" si="45">C143*($D$141/100)</f>
        <v>3</v>
      </c>
      <c r="E143" s="29">
        <f>POCO_CTES!$D$34</f>
        <v>3</v>
      </c>
      <c r="F143" s="55">
        <f t="shared" ref="F143:F149" si="46">E143*($F$141/100)</f>
        <v>3</v>
      </c>
      <c r="G143" s="29">
        <f>POCO_CTES!$D$35</f>
        <v>3</v>
      </c>
      <c r="H143" s="55">
        <f t="shared" ref="H143:H149" si="47">G143*($H$141/100)</f>
        <v>3</v>
      </c>
      <c r="I143" s="255"/>
      <c r="J143" s="255"/>
      <c r="K143" s="255"/>
      <c r="L143" s="255"/>
      <c r="M143" s="255"/>
      <c r="N143" s="255"/>
      <c r="O143" s="255"/>
      <c r="P143" s="255"/>
    </row>
    <row r="144" spans="1:16" ht="24.75" customHeight="1" thickBot="1">
      <c r="A144" s="271" t="s">
        <v>87</v>
      </c>
      <c r="B144" s="272"/>
      <c r="C144" s="31">
        <f>POCO_CTES!$E$33</f>
        <v>3</v>
      </c>
      <c r="D144" s="55">
        <f t="shared" si="45"/>
        <v>3</v>
      </c>
      <c r="E144" s="31">
        <f>POCO_CTES!$E$34</f>
        <v>3</v>
      </c>
      <c r="F144" s="55">
        <f t="shared" si="46"/>
        <v>3</v>
      </c>
      <c r="G144" s="31">
        <f>POCO_CTES!$E$35</f>
        <v>3</v>
      </c>
      <c r="H144" s="55">
        <f t="shared" si="47"/>
        <v>3</v>
      </c>
      <c r="I144" s="255"/>
      <c r="J144" s="255"/>
      <c r="K144" s="255"/>
      <c r="L144" s="255"/>
      <c r="M144" s="255"/>
      <c r="N144" s="255"/>
      <c r="O144" s="255"/>
      <c r="P144" s="255"/>
    </row>
    <row r="145" spans="1:16" ht="24.75" customHeight="1" thickBot="1">
      <c r="A145" s="271" t="s">
        <v>88</v>
      </c>
      <c r="B145" s="272"/>
      <c r="C145" s="29">
        <f>POCO_CTES!$F$33</f>
        <v>3</v>
      </c>
      <c r="D145" s="55">
        <f t="shared" si="45"/>
        <v>3</v>
      </c>
      <c r="E145" s="29">
        <f>POCO_CTES!$F$34</f>
        <v>0</v>
      </c>
      <c r="F145" s="55">
        <f t="shared" si="46"/>
        <v>0</v>
      </c>
      <c r="G145" s="29">
        <f>POCO_CTES!$F$35</f>
        <v>0</v>
      </c>
      <c r="H145" s="55">
        <f t="shared" si="47"/>
        <v>0</v>
      </c>
      <c r="I145" s="255"/>
      <c r="J145" s="255"/>
      <c r="K145" s="255"/>
      <c r="L145" s="255"/>
      <c r="M145" s="255"/>
      <c r="N145" s="255"/>
      <c r="O145" s="255"/>
      <c r="P145" s="255"/>
    </row>
    <row r="146" spans="1:16" ht="24.75" customHeight="1" thickBot="1">
      <c r="A146" s="271" t="s">
        <v>89</v>
      </c>
      <c r="B146" s="272"/>
      <c r="C146" s="31">
        <f>POCO_CTES!$G33</f>
        <v>3</v>
      </c>
      <c r="D146" s="55">
        <f t="shared" si="45"/>
        <v>3</v>
      </c>
      <c r="E146" s="31">
        <f>POCO_CTES!$G34</f>
        <v>2</v>
      </c>
      <c r="F146" s="55">
        <f t="shared" si="46"/>
        <v>2</v>
      </c>
      <c r="G146" s="31">
        <f>POCO_CTES!$G35</f>
        <v>3</v>
      </c>
      <c r="H146" s="55">
        <f t="shared" si="47"/>
        <v>3</v>
      </c>
      <c r="I146" s="255"/>
      <c r="J146" s="255"/>
      <c r="K146" s="255"/>
      <c r="L146" s="255"/>
      <c r="M146" s="255"/>
      <c r="N146" s="255"/>
      <c r="O146" s="255"/>
      <c r="P146" s="255"/>
    </row>
    <row r="147" spans="1:16" ht="24.75" customHeight="1" thickBot="1">
      <c r="A147" s="271" t="s">
        <v>90</v>
      </c>
      <c r="B147" s="272"/>
      <c r="C147" s="29">
        <f>POCO_CTES!$H$33</f>
        <v>0</v>
      </c>
      <c r="D147" s="55">
        <f t="shared" si="45"/>
        <v>0</v>
      </c>
      <c r="E147" s="29">
        <f>POCO_CTES!$H$34</f>
        <v>0</v>
      </c>
      <c r="F147" s="55">
        <f t="shared" si="46"/>
        <v>0</v>
      </c>
      <c r="G147" s="29">
        <f>POCO_CTES!$H$35</f>
        <v>0</v>
      </c>
      <c r="H147" s="55">
        <f t="shared" si="47"/>
        <v>0</v>
      </c>
      <c r="I147" s="255"/>
      <c r="J147" s="255"/>
      <c r="K147" s="255"/>
      <c r="L147" s="255"/>
      <c r="M147" s="255"/>
      <c r="N147" s="255"/>
      <c r="O147" s="255"/>
      <c r="P147" s="255"/>
    </row>
    <row r="148" spans="1:16" ht="24.75" customHeight="1" thickBot="1">
      <c r="A148" s="275" t="s">
        <v>103</v>
      </c>
      <c r="B148" s="276"/>
      <c r="C148" s="31">
        <f>POCO_CTES!$I$33</f>
        <v>3</v>
      </c>
      <c r="D148" s="55">
        <f t="shared" si="45"/>
        <v>3</v>
      </c>
      <c r="E148" s="31">
        <f>POCO_CTES!$I$34</f>
        <v>0</v>
      </c>
      <c r="F148" s="55">
        <f t="shared" si="46"/>
        <v>0</v>
      </c>
      <c r="G148" s="31">
        <f>POCO_CTES!$I$35</f>
        <v>0</v>
      </c>
      <c r="H148" s="55">
        <f t="shared" si="47"/>
        <v>0</v>
      </c>
      <c r="I148" s="255"/>
      <c r="J148" s="255"/>
      <c r="K148" s="255"/>
      <c r="L148" s="255"/>
      <c r="M148" s="255"/>
      <c r="N148" s="255"/>
      <c r="O148" s="255"/>
      <c r="P148" s="255"/>
    </row>
    <row r="149" spans="1:16" ht="24.75" customHeight="1" thickBot="1">
      <c r="A149" s="245" t="s">
        <v>104</v>
      </c>
      <c r="B149" s="246"/>
      <c r="C149" s="29">
        <f>POCO_CTES!$J$33</f>
        <v>3</v>
      </c>
      <c r="D149" s="55">
        <f t="shared" si="45"/>
        <v>3</v>
      </c>
      <c r="E149" s="29">
        <f>POCO_CTES!$J$34</f>
        <v>0</v>
      </c>
      <c r="F149" s="55">
        <f t="shared" si="46"/>
        <v>0</v>
      </c>
      <c r="G149" s="29">
        <f>POCO_CTES!$J$35</f>
        <v>0</v>
      </c>
      <c r="H149" s="55">
        <f t="shared" si="47"/>
        <v>0</v>
      </c>
      <c r="I149" s="255"/>
      <c r="J149" s="255"/>
      <c r="K149" s="255"/>
      <c r="L149" s="255"/>
      <c r="M149" s="255"/>
      <c r="N149" s="255"/>
      <c r="O149" s="255"/>
      <c r="P149" s="255"/>
    </row>
    <row r="150" spans="1:16" ht="30" customHeight="1">
      <c r="A150" s="261" t="s">
        <v>91</v>
      </c>
      <c r="B150" s="262"/>
      <c r="C150" s="71">
        <f>SUM(C120:C138)</f>
        <v>12.559000000000001</v>
      </c>
      <c r="D150" s="31"/>
      <c r="E150" s="68">
        <f>SUM(E120:E138)</f>
        <v>15.969999999999999</v>
      </c>
      <c r="F150" s="31"/>
      <c r="G150" s="68">
        <f>SUM(G120:G138)</f>
        <v>15.399999999999997</v>
      </c>
      <c r="H150" s="31"/>
      <c r="I150" s="255"/>
      <c r="J150" s="255"/>
      <c r="K150" s="255"/>
      <c r="L150" s="255"/>
      <c r="M150" s="255"/>
      <c r="N150" s="255"/>
      <c r="O150" s="255"/>
      <c r="P150" s="255"/>
    </row>
    <row r="151" spans="1:16" ht="30" customHeight="1" thickBot="1">
      <c r="A151" s="263" t="s">
        <v>92</v>
      </c>
      <c r="B151" s="264"/>
      <c r="C151" s="69">
        <f>(C150/19)*100</f>
        <v>66.100000000000009</v>
      </c>
      <c r="D151" s="64"/>
      <c r="E151" s="69">
        <f>(E150/19)*100</f>
        <v>84.05263157894737</v>
      </c>
      <c r="F151" s="64"/>
      <c r="G151" s="69">
        <f>(G150/19)*100</f>
        <v>81.052631578947356</v>
      </c>
      <c r="H151" s="64"/>
      <c r="I151" s="256"/>
      <c r="J151" s="256"/>
      <c r="K151" s="256"/>
      <c r="L151" s="256"/>
      <c r="M151" s="256"/>
      <c r="N151" s="256"/>
      <c r="O151" s="256"/>
      <c r="P151" s="256"/>
    </row>
    <row r="152" spans="1:16" ht="15.75" customHeight="1"/>
    <row r="153" spans="1:16" ht="16.5" thickBot="1"/>
    <row r="154" spans="1:16" s="44" customFormat="1" ht="49.5" customHeight="1" thickBot="1">
      <c r="A154" s="316" t="s">
        <v>231</v>
      </c>
      <c r="B154" s="317"/>
      <c r="C154" s="317"/>
      <c r="D154" s="317"/>
      <c r="E154" s="317"/>
      <c r="F154" s="317"/>
      <c r="G154" s="317"/>
      <c r="H154" s="317"/>
      <c r="I154" s="317"/>
      <c r="J154" s="318"/>
    </row>
    <row r="155" spans="1:16" s="44" customFormat="1" ht="37.5" customHeight="1" thickBot="1">
      <c r="A155" s="78" t="s">
        <v>1</v>
      </c>
      <c r="B155" s="79" t="s">
        <v>2</v>
      </c>
      <c r="C155" s="79" t="s">
        <v>3</v>
      </c>
      <c r="D155" s="79" t="s">
        <v>4</v>
      </c>
      <c r="E155" s="79" t="s">
        <v>5</v>
      </c>
      <c r="F155" s="79" t="s">
        <v>6</v>
      </c>
      <c r="G155" s="79" t="s">
        <v>7</v>
      </c>
      <c r="H155" s="79" t="s">
        <v>8</v>
      </c>
      <c r="I155" s="79" t="s">
        <v>9</v>
      </c>
      <c r="J155" s="79" t="s">
        <v>10</v>
      </c>
    </row>
    <row r="156" spans="1:16" s="44" customFormat="1" ht="31.5">
      <c r="A156" s="319" t="s">
        <v>16</v>
      </c>
      <c r="B156" s="45" t="s">
        <v>24</v>
      </c>
      <c r="C156" s="46">
        <f>D34</f>
        <v>0</v>
      </c>
      <c r="D156" s="46">
        <f>D35</f>
        <v>2.7857142857142856</v>
      </c>
      <c r="E156" s="46">
        <f>D36</f>
        <v>0</v>
      </c>
      <c r="F156" s="46">
        <f>D37</f>
        <v>1.8571428571428572</v>
      </c>
      <c r="G156" s="46">
        <f>D38</f>
        <v>0</v>
      </c>
      <c r="H156" s="46">
        <f>D39</f>
        <v>0</v>
      </c>
      <c r="I156" s="46">
        <f>D40</f>
        <v>2.7857142857142856</v>
      </c>
      <c r="J156" s="46">
        <f>D41</f>
        <v>1.8571428571428572</v>
      </c>
    </row>
    <row r="157" spans="1:16" s="44" customFormat="1" ht="31.5">
      <c r="A157" s="320"/>
      <c r="B157" s="47" t="s">
        <v>25</v>
      </c>
      <c r="C157" s="48">
        <f>F34</f>
        <v>3</v>
      </c>
      <c r="D157" s="48">
        <f>F35</f>
        <v>3</v>
      </c>
      <c r="E157" s="48">
        <f>F36</f>
        <v>0</v>
      </c>
      <c r="F157" s="48">
        <f>F37</f>
        <v>0</v>
      </c>
      <c r="G157" s="48">
        <f>F38</f>
        <v>0</v>
      </c>
      <c r="H157" s="48">
        <f>F39</f>
        <v>0</v>
      </c>
      <c r="I157" s="48">
        <f>F40</f>
        <v>0</v>
      </c>
      <c r="J157" s="48">
        <f>F41</f>
        <v>3</v>
      </c>
    </row>
    <row r="158" spans="1:16" s="44" customFormat="1" ht="31.5">
      <c r="A158" s="320"/>
      <c r="B158" s="47" t="s">
        <v>26</v>
      </c>
      <c r="C158" s="48">
        <f>H34</f>
        <v>3</v>
      </c>
      <c r="D158" s="48">
        <f>H35</f>
        <v>0</v>
      </c>
      <c r="E158" s="48">
        <f>H36</f>
        <v>3</v>
      </c>
      <c r="F158" s="48">
        <f>H37</f>
        <v>0</v>
      </c>
      <c r="G158" s="48">
        <f>H38</f>
        <v>2</v>
      </c>
      <c r="H158" s="48">
        <f>H39</f>
        <v>0</v>
      </c>
      <c r="I158" s="49">
        <f>H40</f>
        <v>0</v>
      </c>
      <c r="J158" s="49">
        <f>H41</f>
        <v>0</v>
      </c>
    </row>
    <row r="159" spans="1:16" s="44" customFormat="1">
      <c r="A159" s="320"/>
      <c r="B159" s="47" t="s">
        <v>27</v>
      </c>
      <c r="C159" s="48">
        <f>J34</f>
        <v>2.5714285714285712</v>
      </c>
      <c r="D159" s="48">
        <f>J35</f>
        <v>2.5714285714285712</v>
      </c>
      <c r="E159" s="48">
        <f>J36</f>
        <v>1.7142857142857142</v>
      </c>
      <c r="F159" s="48">
        <f>J37</f>
        <v>2.5714285714285712</v>
      </c>
      <c r="G159" s="48">
        <f>J38</f>
        <v>0</v>
      </c>
      <c r="H159" s="48">
        <f>J39</f>
        <v>1.7142857142857142</v>
      </c>
      <c r="I159" s="48">
        <f>J40</f>
        <v>0</v>
      </c>
      <c r="J159" s="48">
        <f>J41</f>
        <v>0</v>
      </c>
    </row>
    <row r="160" spans="1:16" s="44" customFormat="1">
      <c r="A160" s="320"/>
      <c r="B160" s="47" t="s">
        <v>28</v>
      </c>
      <c r="C160" s="48">
        <f>L34</f>
        <v>0</v>
      </c>
      <c r="D160" s="48">
        <f>L35</f>
        <v>3</v>
      </c>
      <c r="E160" s="48">
        <f>L36</f>
        <v>0</v>
      </c>
      <c r="F160" s="48">
        <f>L37</f>
        <v>0</v>
      </c>
      <c r="G160" s="48">
        <f>L38</f>
        <v>3</v>
      </c>
      <c r="H160" s="48">
        <f>L39</f>
        <v>0</v>
      </c>
      <c r="I160" s="48">
        <f>L40</f>
        <v>0</v>
      </c>
      <c r="J160" s="48">
        <f>L41</f>
        <v>0</v>
      </c>
    </row>
    <row r="161" spans="1:10" s="44" customFormat="1">
      <c r="A161" s="320"/>
      <c r="B161" s="47" t="s">
        <v>29</v>
      </c>
      <c r="C161" s="48">
        <f>N34</f>
        <v>3</v>
      </c>
      <c r="D161" s="48">
        <f>N35</f>
        <v>3</v>
      </c>
      <c r="E161" s="49">
        <f>N36</f>
        <v>0</v>
      </c>
      <c r="F161" s="48">
        <f>N37</f>
        <v>0</v>
      </c>
      <c r="G161" s="48">
        <f>N38</f>
        <v>0</v>
      </c>
      <c r="H161" s="48">
        <f>N39</f>
        <v>0</v>
      </c>
      <c r="I161" s="48">
        <f>N40</f>
        <v>0</v>
      </c>
      <c r="J161" s="48">
        <f>N41</f>
        <v>0</v>
      </c>
    </row>
    <row r="162" spans="1:10" s="44" customFormat="1" ht="16.5" thickBot="1">
      <c r="A162" s="321"/>
      <c r="B162" s="50" t="s">
        <v>30</v>
      </c>
      <c r="C162" s="48">
        <f>P34</f>
        <v>3</v>
      </c>
      <c r="D162" s="48">
        <f>P35</f>
        <v>3</v>
      </c>
      <c r="E162" s="48">
        <f>P36</f>
        <v>3</v>
      </c>
      <c r="F162" s="48">
        <f>P37</f>
        <v>0</v>
      </c>
      <c r="G162" s="48">
        <f>P38</f>
        <v>0</v>
      </c>
      <c r="H162" s="48">
        <f>P39</f>
        <v>0</v>
      </c>
      <c r="I162" s="48">
        <f>P40</f>
        <v>0</v>
      </c>
      <c r="J162" s="48">
        <f>P41</f>
        <v>0</v>
      </c>
    </row>
    <row r="163" spans="1:10" s="44" customFormat="1">
      <c r="A163" s="319" t="s">
        <v>17</v>
      </c>
      <c r="B163" s="45" t="s">
        <v>21</v>
      </c>
      <c r="C163" s="46">
        <f>D106</f>
        <v>0</v>
      </c>
      <c r="D163" s="46">
        <f>D107</f>
        <v>1</v>
      </c>
      <c r="E163" s="46">
        <f>D108</f>
        <v>3</v>
      </c>
      <c r="F163" s="46">
        <f>D109</f>
        <v>0</v>
      </c>
      <c r="G163" s="46">
        <f>D110</f>
        <v>2</v>
      </c>
      <c r="H163" s="46">
        <f>D111</f>
        <v>0</v>
      </c>
      <c r="I163" s="46">
        <f>D112</f>
        <v>3</v>
      </c>
      <c r="J163" s="46">
        <f>D113</f>
        <v>1</v>
      </c>
    </row>
    <row r="164" spans="1:10" s="44" customFormat="1">
      <c r="A164" s="320"/>
      <c r="B164" s="47" t="s">
        <v>22</v>
      </c>
      <c r="C164" s="48">
        <f>F106</f>
        <v>3</v>
      </c>
      <c r="D164" s="48">
        <f>F107</f>
        <v>3</v>
      </c>
      <c r="E164" s="48">
        <f>F108</f>
        <v>0</v>
      </c>
      <c r="F164" s="48">
        <f>F109</f>
        <v>3</v>
      </c>
      <c r="G164" s="48">
        <f>F110</f>
        <v>0</v>
      </c>
      <c r="H164" s="48">
        <f>F111</f>
        <v>2</v>
      </c>
      <c r="I164" s="48">
        <f>F112</f>
        <v>2</v>
      </c>
      <c r="J164" s="48">
        <f>F113</f>
        <v>3</v>
      </c>
    </row>
    <row r="165" spans="1:10" s="44" customFormat="1" ht="31.5">
      <c r="A165" s="320"/>
      <c r="B165" s="47" t="s">
        <v>23</v>
      </c>
      <c r="C165" s="48">
        <f>H106</f>
        <v>3</v>
      </c>
      <c r="D165" s="48">
        <f>H107</f>
        <v>3</v>
      </c>
      <c r="E165" s="48">
        <f>H108</f>
        <v>1</v>
      </c>
      <c r="F165" s="48">
        <f>H109</f>
        <v>3</v>
      </c>
      <c r="G165" s="48">
        <f>H110</f>
        <v>2</v>
      </c>
      <c r="H165" s="48">
        <f>H111</f>
        <v>3</v>
      </c>
      <c r="I165" s="49">
        <f>H112</f>
        <v>0</v>
      </c>
      <c r="J165" s="49">
        <f>H113</f>
        <v>0</v>
      </c>
    </row>
    <row r="166" spans="1:10" s="44" customFormat="1" ht="31.5">
      <c r="A166" s="320"/>
      <c r="B166" s="47" t="s">
        <v>38</v>
      </c>
      <c r="C166" s="48">
        <f>J106</f>
        <v>0</v>
      </c>
      <c r="D166" s="48">
        <f>J107</f>
        <v>3</v>
      </c>
      <c r="E166" s="48">
        <f>J108</f>
        <v>2</v>
      </c>
      <c r="F166" s="48">
        <f>J109</f>
        <v>3</v>
      </c>
      <c r="G166" s="48">
        <f>J110</f>
        <v>2</v>
      </c>
      <c r="H166" s="48">
        <f>J111</f>
        <v>3</v>
      </c>
      <c r="I166" s="48">
        <f>J112</f>
        <v>2</v>
      </c>
      <c r="J166" s="48">
        <f>J113</f>
        <v>0</v>
      </c>
    </row>
    <row r="167" spans="1:10" s="44" customFormat="1" ht="31.5">
      <c r="A167" s="320"/>
      <c r="B167" s="47" t="s">
        <v>39</v>
      </c>
      <c r="C167" s="48">
        <f>L106</f>
        <v>0</v>
      </c>
      <c r="D167" s="48">
        <f>L107</f>
        <v>3</v>
      </c>
      <c r="E167" s="48">
        <f>L108</f>
        <v>0</v>
      </c>
      <c r="F167" s="48">
        <f>L109</f>
        <v>0</v>
      </c>
      <c r="G167" s="48">
        <f>L110</f>
        <v>3</v>
      </c>
      <c r="H167" s="48">
        <f>L111</f>
        <v>0</v>
      </c>
      <c r="I167" s="48">
        <f>L112</f>
        <v>3</v>
      </c>
      <c r="J167" s="48">
        <f>L113</f>
        <v>3</v>
      </c>
    </row>
    <row r="168" spans="1:10" s="44" customFormat="1">
      <c r="A168" s="320"/>
      <c r="B168" s="47" t="s">
        <v>31</v>
      </c>
      <c r="C168" s="48">
        <f>N106</f>
        <v>0</v>
      </c>
      <c r="D168" s="48">
        <f>N107</f>
        <v>3</v>
      </c>
      <c r="E168" s="49">
        <f>N108</f>
        <v>3</v>
      </c>
      <c r="F168" s="48">
        <f>N109</f>
        <v>0</v>
      </c>
      <c r="G168" s="48">
        <f>N110</f>
        <v>2</v>
      </c>
      <c r="H168" s="48">
        <f>N111</f>
        <v>0</v>
      </c>
      <c r="I168" s="48">
        <f>N112</f>
        <v>0</v>
      </c>
      <c r="J168" s="48">
        <f>N113</f>
        <v>0</v>
      </c>
    </row>
    <row r="169" spans="1:10" s="44" customFormat="1" ht="16.5" thickBot="1">
      <c r="A169" s="321"/>
      <c r="B169" s="50" t="s">
        <v>32</v>
      </c>
      <c r="C169" s="48">
        <f>P106</f>
        <v>0</v>
      </c>
      <c r="D169" s="48">
        <f>P107</f>
        <v>3</v>
      </c>
      <c r="E169" s="48">
        <f>P108</f>
        <v>3</v>
      </c>
      <c r="F169" s="48">
        <f>P109</f>
        <v>0</v>
      </c>
      <c r="G169" s="48">
        <f>P110</f>
        <v>3</v>
      </c>
      <c r="H169" s="48">
        <f>P111</f>
        <v>0</v>
      </c>
      <c r="I169" s="48">
        <f>P112</f>
        <v>0</v>
      </c>
      <c r="J169" s="48">
        <f>P113</f>
        <v>0</v>
      </c>
    </row>
    <row r="170" spans="1:10" s="44" customFormat="1" ht="31.5">
      <c r="A170" s="319" t="s">
        <v>18</v>
      </c>
      <c r="B170" s="45" t="s">
        <v>33</v>
      </c>
      <c r="C170" s="46">
        <f>D70</f>
        <v>0</v>
      </c>
      <c r="D170" s="46">
        <f>D71</f>
        <v>1</v>
      </c>
      <c r="E170" s="46">
        <f>D72</f>
        <v>3</v>
      </c>
      <c r="F170" s="46">
        <f>D73</f>
        <v>0</v>
      </c>
      <c r="G170" s="46">
        <f>D74</f>
        <v>2</v>
      </c>
      <c r="H170" s="46">
        <f>D75</f>
        <v>0</v>
      </c>
      <c r="I170" s="46">
        <f>D76</f>
        <v>3</v>
      </c>
      <c r="J170" s="46">
        <f>D77</f>
        <v>1</v>
      </c>
    </row>
    <row r="171" spans="1:10" s="44" customFormat="1" ht="31.5">
      <c r="A171" s="320"/>
      <c r="B171" s="47" t="s">
        <v>34</v>
      </c>
      <c r="C171" s="48">
        <f>F70</f>
        <v>2.8499999999999996</v>
      </c>
      <c r="D171" s="48">
        <f>F71</f>
        <v>0.95</v>
      </c>
      <c r="E171" s="48">
        <f>F72</f>
        <v>1.9</v>
      </c>
      <c r="F171" s="48">
        <f>F73</f>
        <v>2.8499999999999996</v>
      </c>
      <c r="G171" s="48">
        <f>F74</f>
        <v>0</v>
      </c>
      <c r="H171" s="48">
        <f>F75</f>
        <v>2.8499999999999996</v>
      </c>
      <c r="I171" s="48">
        <f>F76</f>
        <v>1.9</v>
      </c>
      <c r="J171" s="48">
        <f>F77</f>
        <v>1.9</v>
      </c>
    </row>
    <row r="172" spans="1:10" s="44" customFormat="1">
      <c r="A172" s="320"/>
      <c r="B172" s="47" t="s">
        <v>35</v>
      </c>
      <c r="C172" s="48">
        <f>H70</f>
        <v>0</v>
      </c>
      <c r="D172" s="48">
        <f>H71</f>
        <v>2.8499999999999996</v>
      </c>
      <c r="E172" s="48">
        <f>H72</f>
        <v>2.8499999999999996</v>
      </c>
      <c r="F172" s="48">
        <f>H73</f>
        <v>0</v>
      </c>
      <c r="G172" s="48">
        <f>H74</f>
        <v>0</v>
      </c>
      <c r="H172" s="48">
        <f>H75</f>
        <v>1.9</v>
      </c>
      <c r="I172" s="49">
        <f>H76</f>
        <v>0</v>
      </c>
      <c r="J172" s="49">
        <f>H77</f>
        <v>0</v>
      </c>
    </row>
    <row r="173" spans="1:10" s="44" customFormat="1" ht="31.5">
      <c r="A173" s="320"/>
      <c r="B173" s="47" t="s">
        <v>40</v>
      </c>
      <c r="C173" s="48">
        <f>J70</f>
        <v>0</v>
      </c>
      <c r="D173" s="48">
        <f>J71</f>
        <v>3</v>
      </c>
      <c r="E173" s="48">
        <f>J72</f>
        <v>3</v>
      </c>
      <c r="F173" s="48">
        <f>J73</f>
        <v>3</v>
      </c>
      <c r="G173" s="48">
        <f>J74</f>
        <v>2</v>
      </c>
      <c r="H173" s="48">
        <f>J75</f>
        <v>3</v>
      </c>
      <c r="I173" s="48">
        <f>J76</f>
        <v>2</v>
      </c>
      <c r="J173" s="48">
        <f>J77</f>
        <v>0</v>
      </c>
    </row>
    <row r="174" spans="1:10" s="44" customFormat="1">
      <c r="A174" s="320"/>
      <c r="B174" s="47" t="s">
        <v>41</v>
      </c>
      <c r="C174" s="48">
        <f>L70</f>
        <v>0</v>
      </c>
      <c r="D174" s="48">
        <f>L71</f>
        <v>2.7</v>
      </c>
      <c r="E174" s="48">
        <f>L72</f>
        <v>2.7</v>
      </c>
      <c r="F174" s="48">
        <f>L73</f>
        <v>2.7</v>
      </c>
      <c r="G174" s="48">
        <f>L74</f>
        <v>2.7</v>
      </c>
      <c r="H174" s="48">
        <f>L75</f>
        <v>0</v>
      </c>
      <c r="I174" s="48">
        <f>L76</f>
        <v>2.7</v>
      </c>
      <c r="J174" s="48">
        <f>L77</f>
        <v>2.7</v>
      </c>
    </row>
    <row r="175" spans="1:10" s="44" customFormat="1">
      <c r="A175" s="320"/>
      <c r="B175" s="47" t="s">
        <v>36</v>
      </c>
      <c r="C175" s="48">
        <f>N70</f>
        <v>0</v>
      </c>
      <c r="D175" s="48">
        <f>N71</f>
        <v>3</v>
      </c>
      <c r="E175" s="49">
        <f>N72</f>
        <v>3</v>
      </c>
      <c r="F175" s="48">
        <f>N73</f>
        <v>0</v>
      </c>
      <c r="G175" s="48">
        <f>N74</f>
        <v>2</v>
      </c>
      <c r="H175" s="48">
        <f>N75</f>
        <v>0</v>
      </c>
      <c r="I175" s="48">
        <f>N76</f>
        <v>0</v>
      </c>
      <c r="J175" s="48">
        <f>N77</f>
        <v>0</v>
      </c>
    </row>
    <row r="176" spans="1:10" s="44" customFormat="1" ht="16.5" thickBot="1">
      <c r="A176" s="322"/>
      <c r="B176" s="51" t="s">
        <v>37</v>
      </c>
      <c r="C176" s="48">
        <f>P70</f>
        <v>0</v>
      </c>
      <c r="D176" s="48">
        <f>P71</f>
        <v>2.7</v>
      </c>
      <c r="E176" s="48">
        <f>P72</f>
        <v>2.7</v>
      </c>
      <c r="F176" s="48">
        <f>P73</f>
        <v>0</v>
      </c>
      <c r="G176" s="48">
        <f>P74</f>
        <v>2.7</v>
      </c>
      <c r="H176" s="48">
        <f>P75</f>
        <v>0</v>
      </c>
      <c r="I176" s="48">
        <f>P76</f>
        <v>0</v>
      </c>
      <c r="J176" s="48">
        <f>P77</f>
        <v>0</v>
      </c>
    </row>
    <row r="177" spans="1:10" s="44" customFormat="1">
      <c r="A177" s="258" t="s">
        <v>19</v>
      </c>
      <c r="B177" s="52" t="s">
        <v>42</v>
      </c>
      <c r="C177" s="46">
        <f>D142</f>
        <v>0</v>
      </c>
      <c r="D177" s="46">
        <f>D143</f>
        <v>3</v>
      </c>
      <c r="E177" s="46">
        <f>D144</f>
        <v>3</v>
      </c>
      <c r="F177" s="46">
        <f>D145</f>
        <v>3</v>
      </c>
      <c r="G177" s="46">
        <f>D146</f>
        <v>3</v>
      </c>
      <c r="H177" s="46">
        <f>D147</f>
        <v>0</v>
      </c>
      <c r="I177" s="46">
        <f>D148</f>
        <v>3</v>
      </c>
      <c r="J177" s="46">
        <f>D149</f>
        <v>3</v>
      </c>
    </row>
    <row r="178" spans="1:10" s="44" customFormat="1">
      <c r="A178" s="259"/>
      <c r="B178" s="47" t="s">
        <v>43</v>
      </c>
      <c r="C178" s="48">
        <f>F142</f>
        <v>0</v>
      </c>
      <c r="D178" s="48">
        <f>F143</f>
        <v>3</v>
      </c>
      <c r="E178" s="48">
        <f>F144</f>
        <v>3</v>
      </c>
      <c r="F178" s="48">
        <f>F145</f>
        <v>0</v>
      </c>
      <c r="G178" s="48">
        <f>F146</f>
        <v>2</v>
      </c>
      <c r="H178" s="48">
        <f>F147</f>
        <v>0</v>
      </c>
      <c r="I178" s="48">
        <f>F148</f>
        <v>0</v>
      </c>
      <c r="J178" s="48">
        <f>F149</f>
        <v>0</v>
      </c>
    </row>
    <row r="179" spans="1:10" s="44" customFormat="1" ht="16.5" thickBot="1">
      <c r="A179" s="260"/>
      <c r="B179" s="53" t="s">
        <v>44</v>
      </c>
      <c r="C179" s="48">
        <f>H142</f>
        <v>0</v>
      </c>
      <c r="D179" s="48">
        <f>H143</f>
        <v>3</v>
      </c>
      <c r="E179" s="48">
        <f>H144</f>
        <v>3</v>
      </c>
      <c r="F179" s="48">
        <f>H145</f>
        <v>0</v>
      </c>
      <c r="G179" s="48">
        <f>H146</f>
        <v>3</v>
      </c>
      <c r="H179" s="48">
        <f>H147</f>
        <v>0</v>
      </c>
      <c r="I179" s="49">
        <f>H148</f>
        <v>0</v>
      </c>
      <c r="J179" s="49">
        <f>H149</f>
        <v>0</v>
      </c>
    </row>
    <row r="180" spans="1:10" s="44" customFormat="1" ht="31.5" customHeight="1" thickBot="1">
      <c r="A180" s="34"/>
      <c r="B180" s="35"/>
      <c r="C180" s="81">
        <f>SUM(C156:C179)</f>
        <v>23.421428571428571</v>
      </c>
      <c r="D180" s="81">
        <f t="shared" ref="D180:J180" si="48">SUM(D156:D179)</f>
        <v>61.557142857142871</v>
      </c>
      <c r="E180" s="81">
        <f t="shared" si="48"/>
        <v>47.864285714285721</v>
      </c>
      <c r="F180" s="81">
        <f t="shared" si="48"/>
        <v>24.978571428571428</v>
      </c>
      <c r="G180" s="81">
        <f t="shared" si="48"/>
        <v>38.4</v>
      </c>
      <c r="H180" s="81">
        <f t="shared" si="48"/>
        <v>17.464285714285715</v>
      </c>
      <c r="I180" s="81">
        <f t="shared" si="48"/>
        <v>25.385714285714283</v>
      </c>
      <c r="J180" s="81">
        <f t="shared" si="48"/>
        <v>20.457142857142859</v>
      </c>
    </row>
    <row r="181" spans="1:10">
      <c r="A181" s="105"/>
      <c r="B181" s="105" t="s">
        <v>97</v>
      </c>
      <c r="C181" s="80">
        <f>C180/8</f>
        <v>2.9276785714285714</v>
      </c>
      <c r="D181" s="80">
        <f>D180/23</f>
        <v>2.6763975155279511</v>
      </c>
      <c r="E181" s="80">
        <f>E180/18</f>
        <v>2.6591269841269844</v>
      </c>
      <c r="F181" s="80">
        <f>F180/9</f>
        <v>2.7753968253968253</v>
      </c>
      <c r="G181" s="80">
        <f>G180/16</f>
        <v>2.4</v>
      </c>
      <c r="H181" s="80">
        <f>H180/7</f>
        <v>2.4948979591836737</v>
      </c>
      <c r="I181" s="80">
        <f>I180/10</f>
        <v>2.5385714285714283</v>
      </c>
      <c r="J181" s="80">
        <f>J180/9</f>
        <v>2.2730158730158734</v>
      </c>
    </row>
    <row r="182" spans="1:10">
      <c r="A182" s="106"/>
      <c r="B182" s="106" t="s">
        <v>98</v>
      </c>
      <c r="C182" s="36">
        <f>POCO_CTES!C37</f>
        <v>3</v>
      </c>
      <c r="D182" s="36">
        <f>POCO_CTES!D37</f>
        <v>2.7391304347826089</v>
      </c>
      <c r="E182" s="36">
        <f>POCO_CTES!E37</f>
        <v>2.7222222222222223</v>
      </c>
      <c r="F182" s="36">
        <f>POCO_CTES!F37</f>
        <v>2.8888888888888888</v>
      </c>
      <c r="G182" s="36">
        <f>POCO_CTES!G37</f>
        <v>2.4375</v>
      </c>
      <c r="H182" s="36">
        <f>POCO_CTES!H37</f>
        <v>2.5714285714285716</v>
      </c>
      <c r="I182" s="36">
        <f>POCO_CTES!I37</f>
        <v>2.6</v>
      </c>
      <c r="J182" s="36">
        <f>POCO_CTES!J37</f>
        <v>2.3333333333333335</v>
      </c>
    </row>
    <row r="183" spans="1:10" ht="16.5" thickBot="1">
      <c r="A183" s="107"/>
      <c r="B183" s="107" t="s">
        <v>99</v>
      </c>
      <c r="C183" s="82">
        <f>C181/C182</f>
        <v>0.97589285714285712</v>
      </c>
      <c r="D183" s="82">
        <f t="shared" ref="D183:J183" si="49">D181/D182</f>
        <v>0.9770975056689345</v>
      </c>
      <c r="E183" s="82">
        <f t="shared" si="49"/>
        <v>0.97682215743440237</v>
      </c>
      <c r="F183" s="82">
        <f t="shared" si="49"/>
        <v>0.96071428571428574</v>
      </c>
      <c r="G183" s="82">
        <f t="shared" si="49"/>
        <v>0.98461538461538456</v>
      </c>
      <c r="H183" s="82">
        <f t="shared" si="49"/>
        <v>0.97023809523809523</v>
      </c>
      <c r="I183" s="82">
        <f t="shared" si="49"/>
        <v>0.97637362637362624</v>
      </c>
      <c r="J183" s="82">
        <f t="shared" si="49"/>
        <v>0.97414965986394564</v>
      </c>
    </row>
  </sheetData>
  <mergeCells count="87">
    <mergeCell ref="A9:P9"/>
    <mergeCell ref="A10:P10"/>
    <mergeCell ref="C11:D11"/>
    <mergeCell ref="E11:F11"/>
    <mergeCell ref="G11:H11"/>
    <mergeCell ref="I11:J11"/>
    <mergeCell ref="K11:L11"/>
    <mergeCell ref="M11:N11"/>
    <mergeCell ref="O11:P11"/>
    <mergeCell ref="A43:B43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5:P45"/>
    <mergeCell ref="A46:P46"/>
    <mergeCell ref="C47:D47"/>
    <mergeCell ref="E47:F47"/>
    <mergeCell ref="G47:H47"/>
    <mergeCell ref="I47:J47"/>
    <mergeCell ref="K47:L47"/>
    <mergeCell ref="M47:N47"/>
    <mergeCell ref="O47:P47"/>
    <mergeCell ref="A79:B79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81:P81"/>
    <mergeCell ref="A82:P82"/>
    <mergeCell ref="C83:D83"/>
    <mergeCell ref="E83:F83"/>
    <mergeCell ref="G83:H83"/>
    <mergeCell ref="I83:J83"/>
    <mergeCell ref="K83:L83"/>
    <mergeCell ref="M83:N83"/>
    <mergeCell ref="O83:P83"/>
    <mergeCell ref="J3:N5"/>
    <mergeCell ref="A146:B146"/>
    <mergeCell ref="A147:B147"/>
    <mergeCell ref="A148:B148"/>
    <mergeCell ref="A115:B115"/>
    <mergeCell ref="A104:B104"/>
    <mergeCell ref="A105:B105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77:A179"/>
    <mergeCell ref="A150:B150"/>
    <mergeCell ref="A151:B151"/>
    <mergeCell ref="A154:J154"/>
    <mergeCell ref="A156:A162"/>
    <mergeCell ref="A163:A169"/>
    <mergeCell ref="A170:A176"/>
    <mergeCell ref="A149:B149"/>
    <mergeCell ref="A117:P117"/>
    <mergeCell ref="A118:P118"/>
    <mergeCell ref="C119:D119"/>
    <mergeCell ref="E119:F119"/>
    <mergeCell ref="G119:H119"/>
    <mergeCell ref="I119:P151"/>
    <mergeCell ref="A140:B140"/>
    <mergeCell ref="A142:B142"/>
    <mergeCell ref="A143:B143"/>
    <mergeCell ref="A144:B144"/>
    <mergeCell ref="A145:B145"/>
    <mergeCell ref="A141:B141"/>
  </mergeCells>
  <conditionalFormatting sqref="A48 A50 A52 A54 A56 A58 A60 A62 A64 A66">
    <cfRule type="containsText" dxfId="61" priority="19" operator="containsText" text="KRINA">
      <formula>NOT(ISERROR(SEARCH(("KRINA"),(A48))))</formula>
    </cfRule>
  </conditionalFormatting>
  <conditionalFormatting sqref="A84 A86 A89 A91:A92 A94">
    <cfRule type="containsText" dxfId="60" priority="13" operator="containsText" text="KRINA">
      <formula>NOT(ISERROR(SEARCH(("KRINA"),(A84))))</formula>
    </cfRule>
  </conditionalFormatting>
  <conditionalFormatting sqref="A120 A122 A124 A126:A127 A129 A131 A133 A135 A137">
    <cfRule type="containsText" dxfId="59" priority="4" operator="containsText" text="KRINA">
      <formula>NOT(ISERROR(SEARCH(("KRINA"),(A120))))</formula>
    </cfRule>
  </conditionalFormatting>
  <conditionalFormatting sqref="A12:P25">
    <cfRule type="containsText" dxfId="58" priority="26" operator="containsText" text="KRINA">
      <formula>NOT(ISERROR(SEARCH(("KRINA"),(A12))))</formula>
    </cfRule>
  </conditionalFormatting>
  <conditionalFormatting sqref="C48:E67">
    <cfRule type="cellIs" dxfId="57" priority="18" stopIfTrue="1" operator="lessThan">
      <formula>0.45</formula>
    </cfRule>
  </conditionalFormatting>
  <conditionalFormatting sqref="C120:H138">
    <cfRule type="cellIs" dxfId="56" priority="3" stopIfTrue="1" operator="lessThan">
      <formula>0.45</formula>
    </cfRule>
  </conditionalFormatting>
  <conditionalFormatting sqref="C156:J179">
    <cfRule type="cellIs" dxfId="55" priority="31" operator="equal">
      <formula>0</formula>
    </cfRule>
  </conditionalFormatting>
  <conditionalFormatting sqref="C84:P95">
    <cfRule type="cellIs" dxfId="54" priority="12" stopIfTrue="1" operator="lessThan">
      <formula>0.45</formula>
    </cfRule>
  </conditionalFormatting>
  <conditionalFormatting sqref="D32:D33">
    <cfRule type="cellIs" dxfId="53" priority="38" stopIfTrue="1" operator="lessThan">
      <formula>0.45</formula>
    </cfRule>
  </conditionalFormatting>
  <conditionalFormatting sqref="D49:D69">
    <cfRule type="cellIs" dxfId="52" priority="16" stopIfTrue="1" operator="lessThan">
      <formula>0.45</formula>
    </cfRule>
  </conditionalFormatting>
  <conditionalFormatting sqref="D104:D105">
    <cfRule type="cellIs" dxfId="51" priority="47" stopIfTrue="1" operator="lessThan">
      <formula>0.45</formula>
    </cfRule>
  </conditionalFormatting>
  <conditionalFormatting sqref="D140:D141">
    <cfRule type="cellIs" dxfId="50" priority="48" stopIfTrue="1" operator="lessThan">
      <formula>0.45</formula>
    </cfRule>
  </conditionalFormatting>
  <conditionalFormatting sqref="F32:F33">
    <cfRule type="cellIs" dxfId="49" priority="25" stopIfTrue="1" operator="lessThan">
      <formula>0.45</formula>
    </cfRule>
  </conditionalFormatting>
  <conditionalFormatting sqref="F48:F69 H48:H69 J48:J69 L48:L69 N48:N69 P48:P69">
    <cfRule type="cellIs" dxfId="48" priority="15" stopIfTrue="1" operator="lessThan">
      <formula>0.45</formula>
    </cfRule>
  </conditionalFormatting>
  <conditionalFormatting sqref="F104:F105">
    <cfRule type="cellIs" dxfId="47" priority="11" stopIfTrue="1" operator="lessThan">
      <formula>0.45</formula>
    </cfRule>
  </conditionalFormatting>
  <conditionalFormatting sqref="F140:F141">
    <cfRule type="cellIs" dxfId="46" priority="2" stopIfTrue="1" operator="lessThan">
      <formula>0.45</formula>
    </cfRule>
  </conditionalFormatting>
  <conditionalFormatting sqref="G48:G67 I48:I67 K48:K67 M48:M67 O48:O67">
    <cfRule type="cellIs" dxfId="45" priority="17" stopIfTrue="1" operator="lessThan">
      <formula>0.45</formula>
    </cfRule>
  </conditionalFormatting>
  <conditionalFormatting sqref="H32:H33">
    <cfRule type="cellIs" dxfId="44" priority="24" stopIfTrue="1" operator="lessThan">
      <formula>0.45</formula>
    </cfRule>
  </conditionalFormatting>
  <conditionalFormatting sqref="H104:H105">
    <cfRule type="cellIs" dxfId="43" priority="10" stopIfTrue="1" operator="lessThan">
      <formula>0.45</formula>
    </cfRule>
  </conditionalFormatting>
  <conditionalFormatting sqref="H140:H141">
    <cfRule type="cellIs" dxfId="42" priority="1" stopIfTrue="1" operator="lessThan">
      <formula>0.45</formula>
    </cfRule>
  </conditionalFormatting>
  <conditionalFormatting sqref="J32:J33">
    <cfRule type="cellIs" dxfId="41" priority="23" stopIfTrue="1" operator="lessThan">
      <formula>0.45</formula>
    </cfRule>
  </conditionalFormatting>
  <conditionalFormatting sqref="J104:J105">
    <cfRule type="cellIs" dxfId="40" priority="9" stopIfTrue="1" operator="lessThan">
      <formula>0.45</formula>
    </cfRule>
  </conditionalFormatting>
  <conditionalFormatting sqref="L32:L33">
    <cfRule type="cellIs" dxfId="39" priority="22" stopIfTrue="1" operator="lessThan">
      <formula>0.45</formula>
    </cfRule>
  </conditionalFormatting>
  <conditionalFormatting sqref="L104:L105">
    <cfRule type="cellIs" dxfId="38" priority="8" stopIfTrue="1" operator="lessThan">
      <formula>0.45</formula>
    </cfRule>
  </conditionalFormatting>
  <conditionalFormatting sqref="N32:N33">
    <cfRule type="cellIs" dxfId="37" priority="21" stopIfTrue="1" operator="lessThan">
      <formula>0.45</formula>
    </cfRule>
  </conditionalFormatting>
  <conditionalFormatting sqref="N104:N105">
    <cfRule type="cellIs" dxfId="36" priority="7" stopIfTrue="1" operator="lessThan">
      <formula>0.45</formula>
    </cfRule>
  </conditionalFormatting>
  <conditionalFormatting sqref="P32:P33">
    <cfRule type="cellIs" dxfId="35" priority="20" stopIfTrue="1" operator="lessThan">
      <formula>0.45</formula>
    </cfRule>
  </conditionalFormatting>
  <conditionalFormatting sqref="P104:P105">
    <cfRule type="cellIs" dxfId="34" priority="6" stopIfTrue="1" operator="lessThan">
      <formula>0.45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22" orientation="portrait" r:id="rId1"/>
  <rowBreaks count="2" manualBreakCount="2">
    <brk id="79" max="16383" man="1"/>
    <brk id="151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8FBA2-4514-4CFC-8230-686A4FE10865}">
  <dimension ref="A1:W185"/>
  <sheetViews>
    <sheetView topLeftCell="A201" zoomScaleNormal="100" workbookViewId="0">
      <selection activeCell="A156" sqref="A156:J215"/>
    </sheetView>
  </sheetViews>
  <sheetFormatPr defaultColWidth="12.5703125" defaultRowHeight="15.75"/>
  <cols>
    <col min="1" max="1" width="14.42578125" style="33" customWidth="1"/>
    <col min="2" max="2" width="37.140625" style="33" bestFit="1" customWidth="1"/>
    <col min="3" max="16" width="9.140625" style="33" customWidth="1"/>
    <col min="17" max="17" width="7.5703125" style="33" customWidth="1"/>
    <col min="18" max="16384" width="12.5703125" style="33"/>
  </cols>
  <sheetData>
    <row r="1" spans="1:23">
      <c r="A1" s="132"/>
      <c r="B1" s="133"/>
      <c r="C1" s="133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5"/>
      <c r="Q1" s="150"/>
      <c r="R1" s="150"/>
      <c r="S1" s="150"/>
      <c r="T1" s="150"/>
      <c r="U1" s="150"/>
      <c r="V1" s="150"/>
      <c r="W1" s="141"/>
    </row>
    <row r="2" spans="1:23" ht="26.25">
      <c r="A2" s="136"/>
      <c r="B2" s="16"/>
      <c r="C2" s="138" t="s">
        <v>221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39"/>
      <c r="Q2" s="16"/>
      <c r="R2" s="16"/>
      <c r="S2" s="16"/>
      <c r="T2" s="16"/>
      <c r="U2" s="16"/>
      <c r="V2" s="150"/>
      <c r="W2" s="141"/>
    </row>
    <row r="3" spans="1:23" ht="18.75">
      <c r="A3" s="137"/>
      <c r="B3" s="16"/>
      <c r="C3" s="140" t="s">
        <v>222</v>
      </c>
      <c r="D3" s="16"/>
      <c r="E3" s="16"/>
      <c r="F3" s="16"/>
      <c r="G3" s="16"/>
      <c r="H3" s="16"/>
      <c r="I3" s="16"/>
      <c r="J3" s="273" t="s">
        <v>226</v>
      </c>
      <c r="K3" s="274"/>
      <c r="L3" s="274"/>
      <c r="M3" s="274"/>
      <c r="N3" s="274"/>
      <c r="O3" s="141"/>
      <c r="P3" s="142"/>
      <c r="Q3" s="141"/>
      <c r="R3" s="141"/>
      <c r="S3" s="141"/>
      <c r="T3" s="16"/>
      <c r="U3" s="16"/>
      <c r="V3" s="150"/>
      <c r="W3" s="141"/>
    </row>
    <row r="4" spans="1:23" ht="17.25">
      <c r="A4" s="137"/>
      <c r="B4" s="16"/>
      <c r="C4" s="16"/>
      <c r="D4" s="143"/>
      <c r="E4" s="16"/>
      <c r="F4" s="16"/>
      <c r="G4" s="16"/>
      <c r="H4" s="16"/>
      <c r="I4" s="16"/>
      <c r="J4" s="274"/>
      <c r="K4" s="274"/>
      <c r="L4" s="274"/>
      <c r="M4" s="274"/>
      <c r="N4" s="274"/>
      <c r="O4" s="141"/>
      <c r="P4" s="142"/>
      <c r="Q4" s="141"/>
      <c r="R4" s="141"/>
      <c r="S4" s="141"/>
      <c r="T4" s="16"/>
      <c r="U4" s="16"/>
      <c r="V4" s="150"/>
      <c r="W4" s="141"/>
    </row>
    <row r="5" spans="1:23">
      <c r="A5" s="137"/>
      <c r="B5" s="16"/>
      <c r="C5" s="144" t="s">
        <v>223</v>
      </c>
      <c r="D5" s="16"/>
      <c r="E5" s="16"/>
      <c r="F5" s="16"/>
      <c r="G5" s="16"/>
      <c r="H5" s="16"/>
      <c r="I5" s="16"/>
      <c r="J5" s="274"/>
      <c r="K5" s="274"/>
      <c r="L5" s="274"/>
      <c r="M5" s="274"/>
      <c r="N5" s="274"/>
      <c r="O5" s="141"/>
      <c r="P5" s="142"/>
      <c r="Q5" s="141"/>
      <c r="R5" s="141"/>
      <c r="S5" s="141"/>
      <c r="T5" s="16"/>
      <c r="U5" s="16"/>
      <c r="V5" s="150"/>
      <c r="W5" s="141"/>
    </row>
    <row r="6" spans="1:23" ht="18.75">
      <c r="A6" s="137"/>
      <c r="B6" s="16"/>
      <c r="C6" s="145" t="s">
        <v>224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39"/>
      <c r="Q6" s="16"/>
      <c r="R6" s="16"/>
      <c r="S6" s="16"/>
      <c r="T6" s="16"/>
      <c r="U6" s="16"/>
      <c r="V6" s="150"/>
      <c r="W6" s="141"/>
    </row>
    <row r="7" spans="1:23" ht="18.75">
      <c r="A7" s="137"/>
      <c r="B7" s="16"/>
      <c r="C7" s="145" t="s">
        <v>225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39"/>
      <c r="Q7" s="16"/>
      <c r="R7" s="16"/>
      <c r="S7" s="16"/>
      <c r="T7" s="16"/>
      <c r="U7" s="16"/>
      <c r="V7" s="150"/>
      <c r="W7" s="141"/>
    </row>
    <row r="8" spans="1:23" ht="16.5" thickBot="1">
      <c r="A8" s="146"/>
      <c r="B8" s="147"/>
      <c r="C8" s="147"/>
      <c r="D8" s="147"/>
      <c r="E8" s="147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9"/>
      <c r="Q8" s="150"/>
      <c r="R8" s="150"/>
      <c r="S8" s="150"/>
      <c r="T8" s="150"/>
      <c r="U8" s="150"/>
      <c r="V8" s="150"/>
      <c r="W8" s="141"/>
    </row>
    <row r="9" spans="1:23">
      <c r="A9" s="249" t="s">
        <v>48</v>
      </c>
      <c r="B9" s="249"/>
      <c r="C9" s="249"/>
      <c r="D9" s="249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141"/>
      <c r="R9" s="141"/>
      <c r="S9" s="141"/>
      <c r="T9" s="141"/>
      <c r="U9" s="141"/>
      <c r="V9" s="141"/>
      <c r="W9" s="141"/>
    </row>
    <row r="10" spans="1:23" ht="16.5" thickBot="1">
      <c r="A10" s="299">
        <v>44958</v>
      </c>
      <c r="B10" s="299"/>
      <c r="C10" s="299"/>
      <c r="D10" s="299"/>
      <c r="E10" s="299"/>
      <c r="F10" s="299"/>
      <c r="G10" s="299"/>
      <c r="H10" s="299"/>
      <c r="I10" s="299"/>
      <c r="J10" s="299"/>
      <c r="K10" s="299"/>
      <c r="L10" s="299"/>
      <c r="M10" s="299"/>
      <c r="N10" s="299"/>
      <c r="O10" s="299"/>
      <c r="P10" s="299"/>
      <c r="Q10" s="141"/>
      <c r="R10" s="141"/>
      <c r="S10" s="141"/>
      <c r="T10" s="141"/>
      <c r="U10" s="141"/>
      <c r="V10" s="141"/>
      <c r="W10" s="141"/>
    </row>
    <row r="11" spans="1:23" ht="88.5" customHeight="1" thickBot="1">
      <c r="A11" s="70" t="s">
        <v>49</v>
      </c>
      <c r="B11" s="70" t="s">
        <v>50</v>
      </c>
      <c r="C11" s="301" t="s">
        <v>100</v>
      </c>
      <c r="D11" s="302"/>
      <c r="E11" s="301" t="s">
        <v>147</v>
      </c>
      <c r="F11" s="302"/>
      <c r="G11" s="301" t="s">
        <v>101</v>
      </c>
      <c r="H11" s="302"/>
      <c r="I11" s="301" t="s">
        <v>102</v>
      </c>
      <c r="J11" s="302"/>
      <c r="K11" s="301" t="s">
        <v>148</v>
      </c>
      <c r="L11" s="302"/>
      <c r="M11" s="301" t="s">
        <v>149</v>
      </c>
      <c r="N11" s="302"/>
      <c r="O11" s="301" t="s">
        <v>150</v>
      </c>
      <c r="P11" s="302"/>
      <c r="Q11" s="141"/>
      <c r="R11" s="141"/>
      <c r="S11" s="141"/>
      <c r="T11" s="141"/>
      <c r="U11" s="141"/>
      <c r="V11" s="141"/>
      <c r="W11" s="141"/>
    </row>
    <row r="12" spans="1:23">
      <c r="A12" s="31" t="s">
        <v>196</v>
      </c>
      <c r="B12" s="54" t="s">
        <v>197</v>
      </c>
      <c r="C12" s="100">
        <v>0.78</v>
      </c>
      <c r="D12" s="100" t="str">
        <f t="shared" ref="D12:D22" si="0">IF(C12&gt;=55%,"Y","N")</f>
        <v>Y</v>
      </c>
      <c r="E12" s="101">
        <v>0.74</v>
      </c>
      <c r="F12" s="101" t="str">
        <f t="shared" ref="F12:F22" si="1">IF(E12&gt;=55%,"Y","N")</f>
        <v>Y</v>
      </c>
      <c r="G12" s="100">
        <v>0.69</v>
      </c>
      <c r="H12" s="100" t="str">
        <f t="shared" ref="H12:H22" si="2">IF(G12&gt;=55%,"Y","N")</f>
        <v>Y</v>
      </c>
      <c r="I12" s="101">
        <v>0.77</v>
      </c>
      <c r="J12" s="101" t="str">
        <f t="shared" ref="J12:J22" si="3">IF(I12&gt;=55%,"Y","N")</f>
        <v>Y</v>
      </c>
      <c r="K12" s="100">
        <v>0.67</v>
      </c>
      <c r="L12" s="100" t="str">
        <f t="shared" ref="L12:L22" si="4">IF(K12&gt;=55%,"Y","N")</f>
        <v>Y</v>
      </c>
      <c r="M12" s="101">
        <v>0.68</v>
      </c>
      <c r="N12" s="101" t="str">
        <f t="shared" ref="N12:N22" si="5">IF(M12&gt;=55%,"Y","N")</f>
        <v>Y</v>
      </c>
      <c r="O12" s="100">
        <v>0.73</v>
      </c>
      <c r="P12" s="100" t="str">
        <f t="shared" ref="P12:P22" si="6">IF(O12&gt;=55%,"Y","N")</f>
        <v>Y</v>
      </c>
      <c r="Q12" s="141"/>
      <c r="R12" s="141"/>
      <c r="S12" s="141"/>
      <c r="T12" s="141"/>
      <c r="U12" s="141"/>
      <c r="V12" s="141"/>
    </row>
    <row r="13" spans="1:23">
      <c r="A13" s="24" t="s">
        <v>198</v>
      </c>
      <c r="B13" s="30" t="s">
        <v>199</v>
      </c>
      <c r="C13" s="102">
        <v>0.55000000000000004</v>
      </c>
      <c r="D13" s="102" t="str">
        <f t="shared" si="0"/>
        <v>Y</v>
      </c>
      <c r="E13" s="66">
        <v>0.63</v>
      </c>
      <c r="F13" s="66" t="str">
        <f t="shared" si="1"/>
        <v>Y</v>
      </c>
      <c r="G13" s="102">
        <v>0.53</v>
      </c>
      <c r="H13" s="102" t="str">
        <f t="shared" si="2"/>
        <v>N</v>
      </c>
      <c r="I13" s="66">
        <v>0.73</v>
      </c>
      <c r="J13" s="66" t="str">
        <f t="shared" si="3"/>
        <v>Y</v>
      </c>
      <c r="K13" s="102">
        <v>0.63</v>
      </c>
      <c r="L13" s="102" t="str">
        <f t="shared" si="4"/>
        <v>Y</v>
      </c>
      <c r="M13" s="66">
        <v>0.74</v>
      </c>
      <c r="N13" s="66" t="str">
        <f t="shared" si="5"/>
        <v>Y</v>
      </c>
      <c r="O13" s="102">
        <v>0.68</v>
      </c>
      <c r="P13" s="102" t="str">
        <f t="shared" si="6"/>
        <v>Y</v>
      </c>
      <c r="Q13" s="141"/>
    </row>
    <row r="14" spans="1:23">
      <c r="A14" s="24" t="s">
        <v>200</v>
      </c>
      <c r="B14" s="30" t="s">
        <v>201</v>
      </c>
      <c r="C14" s="102">
        <v>0.74</v>
      </c>
      <c r="D14" s="102" t="str">
        <f t="shared" si="0"/>
        <v>Y</v>
      </c>
      <c r="E14" s="66">
        <v>0.78</v>
      </c>
      <c r="F14" s="66" t="str">
        <f t="shared" si="1"/>
        <v>Y</v>
      </c>
      <c r="G14" s="102">
        <v>0.76</v>
      </c>
      <c r="H14" s="102" t="str">
        <f t="shared" si="2"/>
        <v>Y</v>
      </c>
      <c r="I14" s="66">
        <v>0.81</v>
      </c>
      <c r="J14" s="66" t="str">
        <f t="shared" si="3"/>
        <v>Y</v>
      </c>
      <c r="K14" s="102">
        <v>0.69</v>
      </c>
      <c r="L14" s="102" t="str">
        <f t="shared" si="4"/>
        <v>Y</v>
      </c>
      <c r="M14" s="66">
        <v>0.72</v>
      </c>
      <c r="N14" s="66" t="str">
        <f t="shared" si="5"/>
        <v>Y</v>
      </c>
      <c r="O14" s="102">
        <v>0.76</v>
      </c>
      <c r="P14" s="102" t="str">
        <f t="shared" si="6"/>
        <v>Y</v>
      </c>
      <c r="Q14" s="141"/>
    </row>
    <row r="15" spans="1:23">
      <c r="A15" s="24" t="s">
        <v>202</v>
      </c>
      <c r="B15" s="30" t="s">
        <v>203</v>
      </c>
      <c r="C15" s="102">
        <v>0.68</v>
      </c>
      <c r="D15" s="102" t="str">
        <f t="shared" si="0"/>
        <v>Y</v>
      </c>
      <c r="E15" s="66">
        <v>0.79</v>
      </c>
      <c r="F15" s="66" t="str">
        <f t="shared" si="1"/>
        <v>Y</v>
      </c>
      <c r="G15" s="102">
        <v>0.63</v>
      </c>
      <c r="H15" s="102" t="str">
        <f t="shared" si="2"/>
        <v>Y</v>
      </c>
      <c r="I15" s="66">
        <v>0.73</v>
      </c>
      <c r="J15" s="66" t="str">
        <f t="shared" si="3"/>
        <v>Y</v>
      </c>
      <c r="K15" s="102">
        <v>0.64</v>
      </c>
      <c r="L15" s="102" t="str">
        <f t="shared" si="4"/>
        <v>Y</v>
      </c>
      <c r="M15" s="66">
        <v>0.6</v>
      </c>
      <c r="N15" s="66" t="str">
        <f t="shared" si="5"/>
        <v>Y</v>
      </c>
      <c r="O15" s="102">
        <v>0.76</v>
      </c>
      <c r="P15" s="102" t="str">
        <f t="shared" si="6"/>
        <v>Y</v>
      </c>
      <c r="Q15" s="141"/>
    </row>
    <row r="16" spans="1:23">
      <c r="A16" s="24" t="s">
        <v>204</v>
      </c>
      <c r="B16" s="30" t="s">
        <v>205</v>
      </c>
      <c r="C16" s="102">
        <v>0.6</v>
      </c>
      <c r="D16" s="102" t="str">
        <f t="shared" si="0"/>
        <v>Y</v>
      </c>
      <c r="E16" s="66">
        <v>0.73</v>
      </c>
      <c r="F16" s="66" t="str">
        <f t="shared" si="1"/>
        <v>Y</v>
      </c>
      <c r="G16" s="102">
        <v>0.55000000000000004</v>
      </c>
      <c r="H16" s="102" t="str">
        <f t="shared" si="2"/>
        <v>Y</v>
      </c>
      <c r="I16" s="66">
        <v>0.81</v>
      </c>
      <c r="J16" s="66" t="str">
        <f t="shared" si="3"/>
        <v>Y</v>
      </c>
      <c r="K16" s="102">
        <v>0.69</v>
      </c>
      <c r="L16" s="102" t="str">
        <f t="shared" si="4"/>
        <v>Y</v>
      </c>
      <c r="M16" s="66">
        <v>0.78</v>
      </c>
      <c r="N16" s="66" t="str">
        <f t="shared" si="5"/>
        <v>Y</v>
      </c>
      <c r="O16" s="102">
        <v>0.83</v>
      </c>
      <c r="P16" s="102" t="str">
        <f t="shared" si="6"/>
        <v>Y</v>
      </c>
      <c r="Q16" s="141"/>
    </row>
    <row r="17" spans="1:17">
      <c r="A17" s="24" t="s">
        <v>206</v>
      </c>
      <c r="B17" s="30" t="s">
        <v>207</v>
      </c>
      <c r="C17" s="102">
        <v>0.54</v>
      </c>
      <c r="D17" s="102" t="str">
        <f t="shared" si="0"/>
        <v>N</v>
      </c>
      <c r="E17" s="66">
        <v>0.71</v>
      </c>
      <c r="F17" s="66" t="str">
        <f t="shared" si="1"/>
        <v>Y</v>
      </c>
      <c r="G17" s="102">
        <v>0.57999999999999996</v>
      </c>
      <c r="H17" s="102" t="str">
        <f t="shared" si="2"/>
        <v>Y</v>
      </c>
      <c r="I17" s="66">
        <v>0.71</v>
      </c>
      <c r="J17" s="66" t="str">
        <f t="shared" si="3"/>
        <v>Y</v>
      </c>
      <c r="K17" s="102">
        <v>0.6</v>
      </c>
      <c r="L17" s="102" t="str">
        <f t="shared" si="4"/>
        <v>Y</v>
      </c>
      <c r="M17" s="66">
        <v>0.6</v>
      </c>
      <c r="N17" s="66" t="str">
        <f t="shared" si="5"/>
        <v>Y</v>
      </c>
      <c r="O17" s="102">
        <v>0.76</v>
      </c>
      <c r="P17" s="102" t="str">
        <f t="shared" si="6"/>
        <v>Y</v>
      </c>
      <c r="Q17" s="141"/>
    </row>
    <row r="18" spans="1:17">
      <c r="A18" s="24" t="s">
        <v>208</v>
      </c>
      <c r="B18" s="30" t="s">
        <v>209</v>
      </c>
      <c r="C18" s="102">
        <v>0.79</v>
      </c>
      <c r="D18" s="102" t="str">
        <f t="shared" si="0"/>
        <v>Y</v>
      </c>
      <c r="E18" s="66">
        <v>0.75</v>
      </c>
      <c r="F18" s="66" t="str">
        <f t="shared" si="1"/>
        <v>Y</v>
      </c>
      <c r="G18" s="102">
        <v>0.65</v>
      </c>
      <c r="H18" s="102" t="str">
        <f t="shared" si="2"/>
        <v>Y</v>
      </c>
      <c r="I18" s="66">
        <v>0.76</v>
      </c>
      <c r="J18" s="66" t="str">
        <f t="shared" si="3"/>
        <v>Y</v>
      </c>
      <c r="K18" s="102">
        <v>0.7</v>
      </c>
      <c r="L18" s="102" t="str">
        <f t="shared" si="4"/>
        <v>Y</v>
      </c>
      <c r="M18" s="66">
        <v>0.92</v>
      </c>
      <c r="N18" s="66" t="str">
        <f t="shared" si="5"/>
        <v>Y</v>
      </c>
      <c r="O18" s="102">
        <v>0.85</v>
      </c>
      <c r="P18" s="102" t="str">
        <f t="shared" si="6"/>
        <v>Y</v>
      </c>
      <c r="Q18" s="141"/>
    </row>
    <row r="19" spans="1:17">
      <c r="A19" s="24" t="s">
        <v>210</v>
      </c>
      <c r="B19" s="30" t="s">
        <v>211</v>
      </c>
      <c r="C19" s="102">
        <v>0.68</v>
      </c>
      <c r="D19" s="102" t="str">
        <f t="shared" si="0"/>
        <v>Y</v>
      </c>
      <c r="E19" s="66">
        <v>0.74</v>
      </c>
      <c r="F19" s="66" t="str">
        <f t="shared" si="1"/>
        <v>Y</v>
      </c>
      <c r="G19" s="102">
        <v>0.64</v>
      </c>
      <c r="H19" s="102" t="str">
        <f t="shared" si="2"/>
        <v>Y</v>
      </c>
      <c r="I19" s="66">
        <v>0.75</v>
      </c>
      <c r="J19" s="66" t="str">
        <f t="shared" si="3"/>
        <v>Y</v>
      </c>
      <c r="K19" s="102">
        <v>0.59</v>
      </c>
      <c r="L19" s="102" t="str">
        <f t="shared" si="4"/>
        <v>Y</v>
      </c>
      <c r="M19" s="66">
        <v>0.6</v>
      </c>
      <c r="N19" s="66" t="str">
        <f t="shared" si="5"/>
        <v>Y</v>
      </c>
      <c r="O19" s="102">
        <v>0.75</v>
      </c>
      <c r="P19" s="102" t="str">
        <f t="shared" si="6"/>
        <v>Y</v>
      </c>
      <c r="Q19" s="141"/>
    </row>
    <row r="20" spans="1:17">
      <c r="A20" s="24" t="s">
        <v>212</v>
      </c>
      <c r="B20" s="30" t="s">
        <v>213</v>
      </c>
      <c r="C20" s="102">
        <v>0.56000000000000005</v>
      </c>
      <c r="D20" s="102" t="str">
        <f t="shared" si="0"/>
        <v>Y</v>
      </c>
      <c r="E20" s="66">
        <v>0.57999999999999996</v>
      </c>
      <c r="F20" s="66" t="str">
        <f t="shared" si="1"/>
        <v>Y</v>
      </c>
      <c r="G20" s="102">
        <v>0.54</v>
      </c>
      <c r="H20" s="102" t="str">
        <f t="shared" si="2"/>
        <v>N</v>
      </c>
      <c r="I20" s="66">
        <v>0.78</v>
      </c>
      <c r="J20" s="66" t="str">
        <f t="shared" si="3"/>
        <v>Y</v>
      </c>
      <c r="K20" s="102">
        <v>0.64</v>
      </c>
      <c r="L20" s="102" t="str">
        <f t="shared" si="4"/>
        <v>Y</v>
      </c>
      <c r="M20" s="66">
        <v>0.59</v>
      </c>
      <c r="N20" s="66" t="str">
        <f t="shared" si="5"/>
        <v>Y</v>
      </c>
      <c r="O20" s="102">
        <v>0.66</v>
      </c>
      <c r="P20" s="102" t="str">
        <f t="shared" si="6"/>
        <v>Y</v>
      </c>
      <c r="Q20" s="141"/>
    </row>
    <row r="21" spans="1:17">
      <c r="A21" s="24" t="s">
        <v>214</v>
      </c>
      <c r="B21" s="30" t="s">
        <v>215</v>
      </c>
      <c r="C21" s="102">
        <v>0.65</v>
      </c>
      <c r="D21" s="102" t="str">
        <f t="shared" si="0"/>
        <v>Y</v>
      </c>
      <c r="E21" s="66">
        <v>0.61</v>
      </c>
      <c r="F21" s="66" t="str">
        <f t="shared" si="1"/>
        <v>Y</v>
      </c>
      <c r="G21" s="102">
        <v>0.61</v>
      </c>
      <c r="H21" s="102" t="str">
        <f t="shared" si="2"/>
        <v>Y</v>
      </c>
      <c r="I21" s="66">
        <v>0.8</v>
      </c>
      <c r="J21" s="66" t="str">
        <f t="shared" si="3"/>
        <v>Y</v>
      </c>
      <c r="K21" s="102">
        <v>0.61</v>
      </c>
      <c r="L21" s="102" t="str">
        <f t="shared" si="4"/>
        <v>Y</v>
      </c>
      <c r="M21" s="66">
        <v>0.68</v>
      </c>
      <c r="N21" s="66" t="str">
        <f t="shared" si="5"/>
        <v>Y</v>
      </c>
      <c r="O21" s="102">
        <v>0.83</v>
      </c>
      <c r="P21" s="102" t="str">
        <f t="shared" si="6"/>
        <v>Y</v>
      </c>
      <c r="Q21" s="141"/>
    </row>
    <row r="22" spans="1:17">
      <c r="A22" s="24" t="s">
        <v>216</v>
      </c>
      <c r="B22" s="30" t="s">
        <v>217</v>
      </c>
      <c r="C22" s="102">
        <v>0.79</v>
      </c>
      <c r="D22" s="102" t="str">
        <f t="shared" si="0"/>
        <v>Y</v>
      </c>
      <c r="E22" s="66">
        <v>0.75</v>
      </c>
      <c r="F22" s="66" t="str">
        <f t="shared" si="1"/>
        <v>Y</v>
      </c>
      <c r="G22" s="102">
        <v>0.63</v>
      </c>
      <c r="H22" s="102" t="str">
        <f t="shared" si="2"/>
        <v>Y</v>
      </c>
      <c r="I22" s="66">
        <v>0.77</v>
      </c>
      <c r="J22" s="66" t="str">
        <f t="shared" si="3"/>
        <v>Y</v>
      </c>
      <c r="K22" s="102">
        <v>0.62</v>
      </c>
      <c r="L22" s="102" t="str">
        <f t="shared" si="4"/>
        <v>Y</v>
      </c>
      <c r="M22" s="66">
        <v>0.71</v>
      </c>
      <c r="N22" s="66" t="str">
        <f t="shared" si="5"/>
        <v>Y</v>
      </c>
      <c r="O22" s="102">
        <v>0.78</v>
      </c>
      <c r="P22" s="102" t="str">
        <f t="shared" si="6"/>
        <v>Y</v>
      </c>
      <c r="Q22" s="141"/>
    </row>
    <row r="23" spans="1:17">
      <c r="A23" s="29"/>
      <c r="B23" s="83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141"/>
    </row>
    <row r="24" spans="1:17">
      <c r="A24" s="29"/>
      <c r="B24" s="83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141"/>
    </row>
    <row r="25" spans="1:17">
      <c r="A25" s="29"/>
      <c r="B25" s="83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141"/>
    </row>
    <row r="26" spans="1:17">
      <c r="A26" s="29"/>
      <c r="B26" s="30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66"/>
      <c r="P26" s="59"/>
      <c r="Q26" s="141"/>
    </row>
    <row r="27" spans="1:17">
      <c r="A27" s="29"/>
      <c r="B27" s="30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66"/>
      <c r="P27" s="59"/>
      <c r="Q27" s="141"/>
    </row>
    <row r="28" spans="1:17">
      <c r="A28" s="29"/>
      <c r="B28" s="30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66"/>
      <c r="P28" s="59"/>
      <c r="Q28" s="141"/>
    </row>
    <row r="29" spans="1:17">
      <c r="A29" s="29"/>
      <c r="B29" s="30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66"/>
      <c r="P29" s="59"/>
      <c r="Q29" s="141"/>
    </row>
    <row r="30" spans="1:17">
      <c r="A30" s="29"/>
      <c r="B30" s="30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66"/>
      <c r="P30" s="59"/>
      <c r="Q30" s="141"/>
    </row>
    <row r="31" spans="1:17" ht="16.5" thickBot="1">
      <c r="A31" s="57"/>
      <c r="B31" s="39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4"/>
      <c r="P31" s="103"/>
      <c r="Q31" s="141"/>
    </row>
    <row r="32" spans="1:17" ht="36" customHeight="1" thickBot="1">
      <c r="A32" s="286" t="s">
        <v>83</v>
      </c>
      <c r="B32" s="280"/>
      <c r="C32" s="60"/>
      <c r="D32" s="61">
        <f>COUNTIF(D12:D31,"Y")</f>
        <v>10</v>
      </c>
      <c r="E32" s="60"/>
      <c r="F32" s="61">
        <f>COUNTIF(F12:F31,"Y")</f>
        <v>11</v>
      </c>
      <c r="G32" s="60"/>
      <c r="H32" s="61">
        <f>COUNTIF(H12:H31,"Y")</f>
        <v>9</v>
      </c>
      <c r="I32" s="60"/>
      <c r="J32" s="61">
        <f>COUNTIF(J12:J31,"Y")</f>
        <v>11</v>
      </c>
      <c r="K32" s="60"/>
      <c r="L32" s="61">
        <f>COUNTIF(L12:L31,"Y")</f>
        <v>11</v>
      </c>
      <c r="M32" s="60"/>
      <c r="N32" s="61">
        <f>COUNTIF(N12:N31,"Y")</f>
        <v>11</v>
      </c>
      <c r="O32" s="60"/>
      <c r="P32" s="61">
        <f>COUNTIF(P12:P31,"Y")</f>
        <v>11</v>
      </c>
      <c r="Q32" s="141"/>
    </row>
    <row r="33" spans="1:17" ht="33.75" customHeight="1" thickBot="1">
      <c r="A33" s="286" t="s">
        <v>84</v>
      </c>
      <c r="B33" s="280"/>
      <c r="C33" s="60"/>
      <c r="D33" s="62">
        <f>(D32/11)*100</f>
        <v>90.909090909090907</v>
      </c>
      <c r="E33" s="60"/>
      <c r="F33" s="62">
        <f>(F32/11)*100</f>
        <v>100</v>
      </c>
      <c r="G33" s="60"/>
      <c r="H33" s="62">
        <f>(H32/11)*100</f>
        <v>81.818181818181827</v>
      </c>
      <c r="I33" s="60"/>
      <c r="J33" s="62">
        <f>(J32/11)*100</f>
        <v>100</v>
      </c>
      <c r="K33" s="60"/>
      <c r="L33" s="62">
        <f>(L32/11)*100</f>
        <v>100</v>
      </c>
      <c r="M33" s="60"/>
      <c r="N33" s="62">
        <f>(N32/11)*100</f>
        <v>100</v>
      </c>
      <c r="O33" s="60"/>
      <c r="P33" s="62">
        <f>(P32/11)*100</f>
        <v>100</v>
      </c>
      <c r="Q33" s="141"/>
    </row>
    <row r="34" spans="1:17" ht="24.75" customHeight="1">
      <c r="A34" s="270" t="s">
        <v>85</v>
      </c>
      <c r="B34" s="262"/>
      <c r="C34" s="22">
        <f>POCO_CTES!$C$12</f>
        <v>0</v>
      </c>
      <c r="D34" s="67">
        <f>C34*($D$33/100)</f>
        <v>0</v>
      </c>
      <c r="E34" s="22">
        <f>POCO_CTES!$C$13</f>
        <v>3</v>
      </c>
      <c r="F34" s="67">
        <f>E34*($F$33/100)</f>
        <v>3</v>
      </c>
      <c r="G34" s="22">
        <f>POCO_CTES!$C$14</f>
        <v>3</v>
      </c>
      <c r="H34" s="67">
        <f>G34*($H$33/100)</f>
        <v>2.4545454545454546</v>
      </c>
      <c r="I34" s="22">
        <f>POCO_CTES!$C$15</f>
        <v>3</v>
      </c>
      <c r="J34" s="67">
        <f>I34*($J$33/100)</f>
        <v>3</v>
      </c>
      <c r="K34" s="22">
        <f>POCO_CTES!$C$16</f>
        <v>0</v>
      </c>
      <c r="L34" s="67">
        <f>K34*($L$33/100)</f>
        <v>0</v>
      </c>
      <c r="M34" s="22">
        <f>POCO_CTES!$C$17</f>
        <v>3</v>
      </c>
      <c r="N34" s="67">
        <f>M34*($N$33/100)</f>
        <v>3</v>
      </c>
      <c r="O34" s="22">
        <f>POCO_CTES!$C$18</f>
        <v>3</v>
      </c>
      <c r="P34" s="67">
        <f>O34*($P$33/100)</f>
        <v>3</v>
      </c>
      <c r="Q34" s="141"/>
    </row>
    <row r="35" spans="1:17" ht="24.75" customHeight="1">
      <c r="A35" s="271" t="s">
        <v>86</v>
      </c>
      <c r="B35" s="272"/>
      <c r="C35" s="22">
        <f>POCO_CTES!$D$12</f>
        <v>3</v>
      </c>
      <c r="D35" s="67">
        <f t="shared" ref="D35:D41" si="7">C35*($D$33/100)</f>
        <v>2.7272727272727271</v>
      </c>
      <c r="E35" s="22">
        <f>POCO_CTES!$D$13</f>
        <v>3</v>
      </c>
      <c r="F35" s="67">
        <f t="shared" ref="F35:F41" si="8">E35*($F$33/100)</f>
        <v>3</v>
      </c>
      <c r="G35" s="22">
        <f>POCO_CTES!$D$14</f>
        <v>0</v>
      </c>
      <c r="H35" s="67">
        <f t="shared" ref="H35:H41" si="9">G35*($H$33/100)</f>
        <v>0</v>
      </c>
      <c r="I35" s="22">
        <f>POCO_CTES!$D$15</f>
        <v>3</v>
      </c>
      <c r="J35" s="67">
        <f t="shared" ref="J35:J41" si="10">I35*($J$33/100)</f>
        <v>3</v>
      </c>
      <c r="K35" s="22">
        <f>POCO_CTES!$D$16</f>
        <v>3</v>
      </c>
      <c r="L35" s="67">
        <f t="shared" ref="L35:L41" si="11">K35*($L$33/100)</f>
        <v>3</v>
      </c>
      <c r="M35" s="22">
        <f>POCO_CTES!$D$17</f>
        <v>3</v>
      </c>
      <c r="N35" s="67">
        <f t="shared" ref="N35:N41" si="12">M35*($N$33/100)</f>
        <v>3</v>
      </c>
      <c r="O35" s="22">
        <f>POCO_CTES!$D$18</f>
        <v>3</v>
      </c>
      <c r="P35" s="67">
        <f t="shared" ref="P35:P41" si="13">O35*($P$33/100)</f>
        <v>3</v>
      </c>
      <c r="Q35" s="141"/>
    </row>
    <row r="36" spans="1:17" ht="24.75" customHeight="1">
      <c r="A36" s="271" t="s">
        <v>87</v>
      </c>
      <c r="B36" s="272"/>
      <c r="C36" s="22">
        <f>POCO_CTES!$E$12</f>
        <v>0</v>
      </c>
      <c r="D36" s="67">
        <f t="shared" si="7"/>
        <v>0</v>
      </c>
      <c r="E36" s="22">
        <f>POCO_CTES!$E$13</f>
        <v>0</v>
      </c>
      <c r="F36" s="67">
        <f t="shared" si="8"/>
        <v>0</v>
      </c>
      <c r="G36" s="22">
        <f>POCO_CTES!$E$14</f>
        <v>3</v>
      </c>
      <c r="H36" s="67">
        <f t="shared" si="9"/>
        <v>2.4545454545454546</v>
      </c>
      <c r="I36" s="22">
        <f>POCO_CTES!$E$15</f>
        <v>2</v>
      </c>
      <c r="J36" s="67">
        <f t="shared" si="10"/>
        <v>2</v>
      </c>
      <c r="K36" s="22">
        <f>POCO_CTES!$E$16</f>
        <v>0</v>
      </c>
      <c r="L36" s="67">
        <f t="shared" si="11"/>
        <v>0</v>
      </c>
      <c r="M36" s="22">
        <f>POCO_CTES!$E$17</f>
        <v>0</v>
      </c>
      <c r="N36" s="67">
        <f t="shared" si="12"/>
        <v>0</v>
      </c>
      <c r="O36" s="22">
        <f>POCO_CTES!$E$18</f>
        <v>3</v>
      </c>
      <c r="P36" s="67">
        <f t="shared" si="13"/>
        <v>3</v>
      </c>
      <c r="Q36" s="141"/>
    </row>
    <row r="37" spans="1:17" ht="24.75" customHeight="1">
      <c r="A37" s="271" t="s">
        <v>88</v>
      </c>
      <c r="B37" s="272"/>
      <c r="C37" s="22">
        <f>POCO_CTES!$F$12</f>
        <v>2</v>
      </c>
      <c r="D37" s="67">
        <f t="shared" si="7"/>
        <v>1.8181818181818181</v>
      </c>
      <c r="E37" s="22">
        <f>POCO_CTES!$F$13</f>
        <v>0</v>
      </c>
      <c r="F37" s="67">
        <f t="shared" si="8"/>
        <v>0</v>
      </c>
      <c r="G37" s="22">
        <f>POCO_CTES!$F$14</f>
        <v>0</v>
      </c>
      <c r="H37" s="67">
        <f t="shared" si="9"/>
        <v>0</v>
      </c>
      <c r="I37" s="22">
        <f>POCO_CTES!$F$15</f>
        <v>3</v>
      </c>
      <c r="J37" s="67">
        <f t="shared" si="10"/>
        <v>3</v>
      </c>
      <c r="K37" s="22">
        <f>POCO_CTES!$F$16</f>
        <v>0</v>
      </c>
      <c r="L37" s="67">
        <f t="shared" si="11"/>
        <v>0</v>
      </c>
      <c r="M37" s="22">
        <f>POCO_CTES!$F$17</f>
        <v>0</v>
      </c>
      <c r="N37" s="67">
        <f t="shared" si="12"/>
        <v>0</v>
      </c>
      <c r="O37" s="22">
        <f>POCO_CTES!$F$18</f>
        <v>0</v>
      </c>
      <c r="P37" s="67">
        <f t="shared" si="13"/>
        <v>0</v>
      </c>
      <c r="Q37" s="141"/>
    </row>
    <row r="38" spans="1:17" ht="24.75" customHeight="1">
      <c r="A38" s="271" t="s">
        <v>89</v>
      </c>
      <c r="B38" s="272"/>
      <c r="C38" s="22">
        <f>POCO_CTES!$G$12</f>
        <v>0</v>
      </c>
      <c r="D38" s="67">
        <f t="shared" si="7"/>
        <v>0</v>
      </c>
      <c r="E38" s="22">
        <f>POCO_CTES!$G$13</f>
        <v>0</v>
      </c>
      <c r="F38" s="67">
        <f t="shared" si="8"/>
        <v>0</v>
      </c>
      <c r="G38" s="22">
        <f>POCO_CTES!$G$14</f>
        <v>2</v>
      </c>
      <c r="H38" s="67">
        <f t="shared" si="9"/>
        <v>1.6363636363636365</v>
      </c>
      <c r="I38" s="22">
        <f>POCO_CTES!$G$15</f>
        <v>0</v>
      </c>
      <c r="J38" s="67">
        <f t="shared" si="10"/>
        <v>0</v>
      </c>
      <c r="K38" s="22">
        <f>POCO_CTES!$G$16</f>
        <v>3</v>
      </c>
      <c r="L38" s="67">
        <f t="shared" si="11"/>
        <v>3</v>
      </c>
      <c r="M38" s="22">
        <f>POCO_CTES!$G$17</f>
        <v>0</v>
      </c>
      <c r="N38" s="67">
        <f t="shared" si="12"/>
        <v>0</v>
      </c>
      <c r="O38" s="22">
        <f>POCO_CTES!$G$18</f>
        <v>0</v>
      </c>
      <c r="P38" s="67">
        <f t="shared" si="13"/>
        <v>0</v>
      </c>
      <c r="Q38" s="141"/>
    </row>
    <row r="39" spans="1:17" ht="24.75" customHeight="1">
      <c r="A39" s="306" t="s">
        <v>90</v>
      </c>
      <c r="B39" s="296"/>
      <c r="C39" s="22">
        <f>POCO_CTES!$H$12</f>
        <v>0</v>
      </c>
      <c r="D39" s="67">
        <f t="shared" si="7"/>
        <v>0</v>
      </c>
      <c r="E39" s="22">
        <f>POCO_CTES!$H$13</f>
        <v>0</v>
      </c>
      <c r="F39" s="67">
        <f t="shared" si="8"/>
        <v>0</v>
      </c>
      <c r="G39" s="22">
        <f>POCO_CTES!$H$14</f>
        <v>0</v>
      </c>
      <c r="H39" s="67">
        <f t="shared" si="9"/>
        <v>0</v>
      </c>
      <c r="I39" s="22">
        <f>POCO_CTES!$H$15</f>
        <v>2</v>
      </c>
      <c r="J39" s="67">
        <f t="shared" si="10"/>
        <v>2</v>
      </c>
      <c r="K39" s="22">
        <f>POCO_CTES!$H$16</f>
        <v>0</v>
      </c>
      <c r="L39" s="67">
        <f t="shared" si="11"/>
        <v>0</v>
      </c>
      <c r="M39" s="22">
        <f>POCO_CTES!$H$17</f>
        <v>0</v>
      </c>
      <c r="N39" s="67">
        <f t="shared" si="12"/>
        <v>0</v>
      </c>
      <c r="O39" s="22">
        <f>POCO_CTES!$H$18</f>
        <v>0</v>
      </c>
      <c r="P39" s="67">
        <f t="shared" si="13"/>
        <v>0</v>
      </c>
      <c r="Q39" s="141" t="s">
        <v>93</v>
      </c>
    </row>
    <row r="40" spans="1:17" s="40" customFormat="1" ht="24.75" customHeight="1">
      <c r="A40" s="275" t="s">
        <v>103</v>
      </c>
      <c r="B40" s="276"/>
      <c r="C40" s="22">
        <f>POCO_CTES!$I$12</f>
        <v>3</v>
      </c>
      <c r="D40" s="67">
        <f t="shared" si="7"/>
        <v>2.7272727272727271</v>
      </c>
      <c r="E40" s="22">
        <f>POCO_CTES!$I$13</f>
        <v>0</v>
      </c>
      <c r="F40" s="67">
        <f t="shared" si="8"/>
        <v>0</v>
      </c>
      <c r="G40" s="22">
        <f>POCO_CTES!$I$14</f>
        <v>0</v>
      </c>
      <c r="H40" s="67">
        <f t="shared" si="9"/>
        <v>0</v>
      </c>
      <c r="I40" s="22">
        <f>POCO_CTES!$I$15</f>
        <v>0</v>
      </c>
      <c r="J40" s="67">
        <f t="shared" si="10"/>
        <v>0</v>
      </c>
      <c r="K40" s="22">
        <f>POCO_CTES!$I$16</f>
        <v>0</v>
      </c>
      <c r="L40" s="67">
        <f t="shared" si="11"/>
        <v>0</v>
      </c>
      <c r="M40" s="22">
        <f>POCO_CTES!$I$17</f>
        <v>0</v>
      </c>
      <c r="N40" s="67">
        <f t="shared" si="12"/>
        <v>0</v>
      </c>
      <c r="O40" s="22">
        <f>POCO_CTES!$I$18</f>
        <v>0</v>
      </c>
      <c r="P40" s="67">
        <f t="shared" si="13"/>
        <v>0</v>
      </c>
      <c r="Q40" s="151"/>
    </row>
    <row r="41" spans="1:17" s="40" customFormat="1" ht="24.75" customHeight="1" thickBot="1">
      <c r="A41" s="308" t="s">
        <v>104</v>
      </c>
      <c r="B41" s="298"/>
      <c r="C41" s="22">
        <f>POCO_CTES!$J$12</f>
        <v>2</v>
      </c>
      <c r="D41" s="67">
        <f t="shared" si="7"/>
        <v>1.8181818181818181</v>
      </c>
      <c r="E41" s="22">
        <f>POCO_CTES!$J$13</f>
        <v>3</v>
      </c>
      <c r="F41" s="67">
        <f t="shared" si="8"/>
        <v>3</v>
      </c>
      <c r="G41" s="22">
        <f>POCO_CTES!$J$14</f>
        <v>0</v>
      </c>
      <c r="H41" s="67">
        <f t="shared" si="9"/>
        <v>0</v>
      </c>
      <c r="I41" s="22">
        <f>POCO_CTES!$J$15</f>
        <v>0</v>
      </c>
      <c r="J41" s="67">
        <f t="shared" si="10"/>
        <v>0</v>
      </c>
      <c r="K41" s="22">
        <f>POCO_CTES!$J$16</f>
        <v>0</v>
      </c>
      <c r="L41" s="67">
        <f t="shared" si="11"/>
        <v>0</v>
      </c>
      <c r="M41" s="22">
        <f>POCO_CTES!$J$17</f>
        <v>0</v>
      </c>
      <c r="N41" s="67">
        <f t="shared" si="12"/>
        <v>0</v>
      </c>
      <c r="O41" s="22">
        <f>POCO_CTES!$J$18</f>
        <v>0</v>
      </c>
      <c r="P41" s="67">
        <f t="shared" si="13"/>
        <v>0</v>
      </c>
      <c r="Q41" s="151"/>
    </row>
    <row r="42" spans="1:17" ht="33.75" customHeight="1">
      <c r="A42" s="261" t="s">
        <v>91</v>
      </c>
      <c r="B42" s="262"/>
      <c r="C42" s="68">
        <f>SUM(C12:C31)</f>
        <v>7.36</v>
      </c>
      <c r="D42" s="31"/>
      <c r="E42" s="68">
        <f>SUM(E12:E31)</f>
        <v>7.8100000000000014</v>
      </c>
      <c r="F42" s="31"/>
      <c r="G42" s="68">
        <f>SUM(G12:G31)</f>
        <v>6.8100000000000005</v>
      </c>
      <c r="H42" s="31"/>
      <c r="I42" s="68">
        <f>SUM(I12:I31)</f>
        <v>8.42</v>
      </c>
      <c r="J42" s="31"/>
      <c r="K42" s="68">
        <f>SUM(K12:K31)</f>
        <v>7.08</v>
      </c>
      <c r="L42" s="31"/>
      <c r="M42" s="68">
        <f>SUM(M12:M31)</f>
        <v>7.6199999999999983</v>
      </c>
      <c r="N42" s="31"/>
      <c r="O42" s="68">
        <f>SUM(O12:O31)</f>
        <v>8.3899999999999988</v>
      </c>
      <c r="P42" s="31"/>
      <c r="Q42" s="141"/>
    </row>
    <row r="43" spans="1:17" ht="24.75" customHeight="1" thickBot="1">
      <c r="A43" s="263" t="s">
        <v>92</v>
      </c>
      <c r="B43" s="264"/>
      <c r="C43" s="65">
        <f>C42/11*100</f>
        <v>66.909090909090907</v>
      </c>
      <c r="D43" s="65"/>
      <c r="E43" s="65">
        <f>E42/11*100</f>
        <v>71.000000000000014</v>
      </c>
      <c r="F43" s="65"/>
      <c r="G43" s="65">
        <f>G42/11*100</f>
        <v>61.909090909090914</v>
      </c>
      <c r="H43" s="65"/>
      <c r="I43" s="65">
        <f>I42/11*100</f>
        <v>76.545454545454547</v>
      </c>
      <c r="J43" s="65"/>
      <c r="K43" s="65">
        <f>K42/11*100</f>
        <v>64.363636363636374</v>
      </c>
      <c r="L43" s="65"/>
      <c r="M43" s="65">
        <f>M42/11*100</f>
        <v>69.272727272727252</v>
      </c>
      <c r="N43" s="65"/>
      <c r="O43" s="65">
        <f>O42/11*100</f>
        <v>76.272727272727252</v>
      </c>
      <c r="P43" s="65"/>
      <c r="Q43" s="141" t="s">
        <v>93</v>
      </c>
    </row>
    <row r="44" spans="1:17" ht="24.75" customHeight="1" thickBot="1">
      <c r="A44" s="152"/>
      <c r="B44" s="41"/>
      <c r="C44" s="41"/>
      <c r="D44" s="41"/>
      <c r="E44" s="41"/>
      <c r="F44" s="41"/>
      <c r="G44" s="41"/>
      <c r="H44" s="41"/>
      <c r="I44" s="42"/>
      <c r="J44" s="41"/>
      <c r="K44" s="41"/>
      <c r="L44" s="41"/>
      <c r="M44" s="41"/>
      <c r="N44" s="41"/>
      <c r="O44" s="41"/>
      <c r="P44" s="153"/>
      <c r="Q44" s="141"/>
    </row>
    <row r="45" spans="1:17" ht="15.75" customHeight="1">
      <c r="A45" s="247" t="s">
        <v>94</v>
      </c>
      <c r="B45" s="247"/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7"/>
      <c r="O45" s="247"/>
      <c r="P45" s="247"/>
      <c r="Q45" s="141"/>
    </row>
    <row r="46" spans="1:17" ht="15.75" customHeight="1" thickBot="1">
      <c r="A46" s="299">
        <v>44896</v>
      </c>
      <c r="B46" s="250"/>
      <c r="C46" s="250"/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50"/>
      <c r="Q46" s="141"/>
    </row>
    <row r="47" spans="1:17" ht="106.5" customHeight="1" thickBot="1">
      <c r="A47" s="70" t="s">
        <v>49</v>
      </c>
      <c r="B47" s="70" t="s">
        <v>50</v>
      </c>
      <c r="C47" s="251" t="s">
        <v>162</v>
      </c>
      <c r="D47" s="252"/>
      <c r="E47" s="251" t="s">
        <v>163</v>
      </c>
      <c r="F47" s="252"/>
      <c r="G47" s="251" t="s">
        <v>145</v>
      </c>
      <c r="H47" s="252"/>
      <c r="I47" s="251" t="s">
        <v>158</v>
      </c>
      <c r="J47" s="252"/>
      <c r="K47" s="251" t="s">
        <v>159</v>
      </c>
      <c r="L47" s="252"/>
      <c r="M47" s="251" t="s">
        <v>160</v>
      </c>
      <c r="N47" s="252"/>
      <c r="O47" s="251" t="s">
        <v>161</v>
      </c>
      <c r="P47" s="252"/>
      <c r="Q47" s="141"/>
    </row>
    <row r="48" spans="1:17" ht="15.75" customHeight="1">
      <c r="A48" s="24" t="s">
        <v>168</v>
      </c>
      <c r="B48" s="25" t="s">
        <v>169</v>
      </c>
      <c r="C48" s="28">
        <v>0.73</v>
      </c>
      <c r="D48" s="97" t="str">
        <f t="shared" ref="D48:D59" si="14">IF(C48&gt;=55%,"Y","N")</f>
        <v>Y</v>
      </c>
      <c r="E48" s="98">
        <v>0.66</v>
      </c>
      <c r="F48" s="99" t="str">
        <f t="shared" ref="F48:F59" si="15">IF(E48&gt;=55%,"Y","N")</f>
        <v>Y</v>
      </c>
      <c r="G48" s="28">
        <v>0.48</v>
      </c>
      <c r="H48" s="97" t="str">
        <f t="shared" ref="H48:H59" si="16">IF(G48&gt;=55%,"Y","N")</f>
        <v>N</v>
      </c>
      <c r="I48" s="98">
        <v>0.7</v>
      </c>
      <c r="J48" s="99" t="str">
        <f t="shared" ref="J48:J59" si="17">IF(I48&gt;=55%,"Y","N")</f>
        <v>Y</v>
      </c>
      <c r="K48" s="28">
        <v>0.61</v>
      </c>
      <c r="L48" s="97" t="str">
        <f>IF(K48&gt;=55%,"Y","N")</f>
        <v>Y</v>
      </c>
      <c r="M48" s="98">
        <v>0.88</v>
      </c>
      <c r="N48" s="99" t="str">
        <f t="shared" ref="N48:N59" si="18">IF(M48&gt;=55%,"Y","N")</f>
        <v>Y</v>
      </c>
      <c r="O48" s="28">
        <v>0.75</v>
      </c>
      <c r="P48" s="97" t="str">
        <f t="shared" ref="P48:P59" si="19">IF(O48&gt;=55%,"Y","N")</f>
        <v>Y</v>
      </c>
      <c r="Q48" s="141"/>
    </row>
    <row r="49" spans="1:17" ht="15.75" customHeight="1">
      <c r="A49" s="29" t="s">
        <v>170</v>
      </c>
      <c r="B49" s="30" t="s">
        <v>171</v>
      </c>
      <c r="C49" s="28">
        <v>0.74</v>
      </c>
      <c r="D49" s="97" t="str">
        <f t="shared" si="14"/>
        <v>Y</v>
      </c>
      <c r="E49" s="98">
        <v>0.63</v>
      </c>
      <c r="F49" s="99" t="str">
        <f t="shared" si="15"/>
        <v>Y</v>
      </c>
      <c r="G49" s="28">
        <v>0.68</v>
      </c>
      <c r="H49" s="97" t="str">
        <f t="shared" si="16"/>
        <v>Y</v>
      </c>
      <c r="I49" s="98">
        <v>0.77</v>
      </c>
      <c r="J49" s="99" t="str">
        <f t="shared" si="17"/>
        <v>Y</v>
      </c>
      <c r="K49" s="28">
        <v>0.81</v>
      </c>
      <c r="L49" s="97" t="str">
        <f t="shared" ref="L49:L59" si="20">IF(K49&gt;=55%,"Y","N")</f>
        <v>Y</v>
      </c>
      <c r="M49" s="98">
        <v>0.89</v>
      </c>
      <c r="N49" s="99" t="str">
        <f t="shared" si="18"/>
        <v>Y</v>
      </c>
      <c r="O49" s="28">
        <v>0.76</v>
      </c>
      <c r="P49" s="97" t="str">
        <f t="shared" si="19"/>
        <v>Y</v>
      </c>
      <c r="Q49" s="141"/>
    </row>
    <row r="50" spans="1:17" ht="15.75" customHeight="1">
      <c r="A50" s="29" t="s">
        <v>172</v>
      </c>
      <c r="B50" s="30" t="s">
        <v>173</v>
      </c>
      <c r="C50" s="28">
        <v>0.81</v>
      </c>
      <c r="D50" s="97" t="str">
        <f t="shared" si="14"/>
        <v>Y</v>
      </c>
      <c r="E50" s="98">
        <v>0.76</v>
      </c>
      <c r="F50" s="99" t="str">
        <f t="shared" si="15"/>
        <v>Y</v>
      </c>
      <c r="G50" s="28">
        <v>0.77</v>
      </c>
      <c r="H50" s="97" t="str">
        <f t="shared" si="16"/>
        <v>Y</v>
      </c>
      <c r="I50" s="98">
        <v>0.8</v>
      </c>
      <c r="J50" s="99" t="str">
        <f t="shared" si="17"/>
        <v>Y</v>
      </c>
      <c r="K50" s="28">
        <v>0.74</v>
      </c>
      <c r="L50" s="97" t="str">
        <f t="shared" si="20"/>
        <v>Y</v>
      </c>
      <c r="M50" s="98">
        <v>0.87</v>
      </c>
      <c r="N50" s="99" t="str">
        <f t="shared" si="18"/>
        <v>Y</v>
      </c>
      <c r="O50" s="28">
        <v>0.87</v>
      </c>
      <c r="P50" s="97" t="str">
        <f t="shared" si="19"/>
        <v>Y</v>
      </c>
      <c r="Q50" s="141"/>
    </row>
    <row r="51" spans="1:17" ht="15.75" customHeight="1">
      <c r="A51" s="29" t="s">
        <v>174</v>
      </c>
      <c r="B51" s="30" t="s">
        <v>175</v>
      </c>
      <c r="C51" s="28">
        <v>0.68</v>
      </c>
      <c r="D51" s="97" t="str">
        <f t="shared" si="14"/>
        <v>Y</v>
      </c>
      <c r="E51" s="98">
        <v>0.69</v>
      </c>
      <c r="F51" s="99" t="str">
        <f t="shared" si="15"/>
        <v>Y</v>
      </c>
      <c r="G51" s="28">
        <v>0.47</v>
      </c>
      <c r="H51" s="97" t="str">
        <f t="shared" si="16"/>
        <v>N</v>
      </c>
      <c r="I51" s="98">
        <v>0.69</v>
      </c>
      <c r="J51" s="99" t="str">
        <f t="shared" si="17"/>
        <v>Y</v>
      </c>
      <c r="K51" s="28">
        <v>0.68</v>
      </c>
      <c r="L51" s="97" t="str">
        <f t="shared" si="20"/>
        <v>Y</v>
      </c>
      <c r="M51" s="98">
        <v>0.87</v>
      </c>
      <c r="N51" s="99" t="str">
        <f t="shared" si="18"/>
        <v>Y</v>
      </c>
      <c r="O51" s="28">
        <v>0.75</v>
      </c>
      <c r="P51" s="97" t="str">
        <f t="shared" si="19"/>
        <v>Y</v>
      </c>
      <c r="Q51" s="141"/>
    </row>
    <row r="52" spans="1:17" ht="15.75" customHeight="1">
      <c r="A52" s="29" t="s">
        <v>178</v>
      </c>
      <c r="B52" s="30" t="s">
        <v>179</v>
      </c>
      <c r="C52" s="28">
        <v>0.88</v>
      </c>
      <c r="D52" s="97" t="str">
        <f t="shared" si="14"/>
        <v>Y</v>
      </c>
      <c r="E52" s="98">
        <v>0.79</v>
      </c>
      <c r="F52" s="99" t="str">
        <f t="shared" si="15"/>
        <v>Y</v>
      </c>
      <c r="G52" s="28">
        <v>0.89</v>
      </c>
      <c r="H52" s="97" t="str">
        <f t="shared" si="16"/>
        <v>Y</v>
      </c>
      <c r="I52" s="98">
        <v>0.69</v>
      </c>
      <c r="J52" s="99" t="str">
        <f t="shared" si="17"/>
        <v>Y</v>
      </c>
      <c r="K52" s="28">
        <v>0.78</v>
      </c>
      <c r="L52" s="97" t="str">
        <f t="shared" si="20"/>
        <v>Y</v>
      </c>
      <c r="M52" s="98">
        <v>0.94</v>
      </c>
      <c r="N52" s="99" t="str">
        <f t="shared" si="18"/>
        <v>Y</v>
      </c>
      <c r="O52" s="28">
        <v>0.88</v>
      </c>
      <c r="P52" s="97" t="str">
        <f t="shared" si="19"/>
        <v>Y</v>
      </c>
      <c r="Q52" s="141"/>
    </row>
    <row r="53" spans="1:17" ht="15.75" customHeight="1">
      <c r="A53" s="29" t="s">
        <v>180</v>
      </c>
      <c r="B53" s="30" t="s">
        <v>181</v>
      </c>
      <c r="C53" s="28">
        <v>0.77</v>
      </c>
      <c r="D53" s="97" t="str">
        <f t="shared" si="14"/>
        <v>Y</v>
      </c>
      <c r="E53" s="98">
        <v>0.59</v>
      </c>
      <c r="F53" s="99" t="str">
        <f t="shared" si="15"/>
        <v>Y</v>
      </c>
      <c r="G53" s="28">
        <v>0.6</v>
      </c>
      <c r="H53" s="97" t="str">
        <f t="shared" si="16"/>
        <v>Y</v>
      </c>
      <c r="I53" s="98">
        <v>0.78</v>
      </c>
      <c r="J53" s="99" t="str">
        <f t="shared" si="17"/>
        <v>Y</v>
      </c>
      <c r="K53" s="28">
        <v>0.73</v>
      </c>
      <c r="L53" s="97" t="str">
        <f t="shared" si="20"/>
        <v>Y</v>
      </c>
      <c r="M53" s="98">
        <v>0.94</v>
      </c>
      <c r="N53" s="99" t="str">
        <f t="shared" si="18"/>
        <v>Y</v>
      </c>
      <c r="O53" s="28">
        <v>0.73</v>
      </c>
      <c r="P53" s="97" t="str">
        <f t="shared" si="19"/>
        <v>Y</v>
      </c>
      <c r="Q53" s="141"/>
    </row>
    <row r="54" spans="1:17" ht="15.75" customHeight="1">
      <c r="A54" s="29" t="s">
        <v>182</v>
      </c>
      <c r="B54" s="30" t="s">
        <v>183</v>
      </c>
      <c r="C54" s="28">
        <v>0.82</v>
      </c>
      <c r="D54" s="97" t="str">
        <f t="shared" si="14"/>
        <v>Y</v>
      </c>
      <c r="E54" s="98">
        <v>0.75</v>
      </c>
      <c r="F54" s="99" t="str">
        <f t="shared" si="15"/>
        <v>Y</v>
      </c>
      <c r="G54" s="28">
        <v>0.65</v>
      </c>
      <c r="H54" s="97" t="str">
        <f t="shared" si="16"/>
        <v>Y</v>
      </c>
      <c r="I54" s="98">
        <v>0.69</v>
      </c>
      <c r="J54" s="99" t="str">
        <f t="shared" si="17"/>
        <v>Y</v>
      </c>
      <c r="K54" s="28">
        <v>0.82</v>
      </c>
      <c r="L54" s="97" t="str">
        <f t="shared" si="20"/>
        <v>Y</v>
      </c>
      <c r="M54" s="98">
        <v>0.94</v>
      </c>
      <c r="N54" s="99" t="str">
        <f t="shared" si="18"/>
        <v>Y</v>
      </c>
      <c r="O54" s="28">
        <v>0.8</v>
      </c>
      <c r="P54" s="97" t="str">
        <f t="shared" si="19"/>
        <v>Y</v>
      </c>
      <c r="Q54" s="141"/>
    </row>
    <row r="55" spans="1:17" ht="15.75" customHeight="1">
      <c r="A55" s="29" t="s">
        <v>184</v>
      </c>
      <c r="B55" s="30" t="s">
        <v>185</v>
      </c>
      <c r="C55" s="28">
        <v>0.8</v>
      </c>
      <c r="D55" s="97" t="str">
        <f t="shared" si="14"/>
        <v>Y</v>
      </c>
      <c r="E55" s="98">
        <v>0.74</v>
      </c>
      <c r="F55" s="99" t="str">
        <f t="shared" si="15"/>
        <v>Y</v>
      </c>
      <c r="G55" s="28">
        <v>0.74</v>
      </c>
      <c r="H55" s="97" t="str">
        <f t="shared" si="16"/>
        <v>Y</v>
      </c>
      <c r="I55" s="98">
        <v>0.7</v>
      </c>
      <c r="J55" s="99" t="str">
        <f t="shared" si="17"/>
        <v>Y</v>
      </c>
      <c r="K55" s="28">
        <v>0.63</v>
      </c>
      <c r="L55" s="97" t="str">
        <f t="shared" si="20"/>
        <v>Y</v>
      </c>
      <c r="M55" s="98">
        <v>0.79</v>
      </c>
      <c r="N55" s="99" t="str">
        <f t="shared" si="18"/>
        <v>Y</v>
      </c>
      <c r="O55" s="28">
        <v>0.75</v>
      </c>
      <c r="P55" s="97" t="str">
        <f t="shared" si="19"/>
        <v>Y</v>
      </c>
      <c r="Q55" s="141"/>
    </row>
    <row r="56" spans="1:17" ht="15.75" customHeight="1">
      <c r="A56" s="29" t="s">
        <v>188</v>
      </c>
      <c r="B56" s="30" t="s">
        <v>189</v>
      </c>
      <c r="C56" s="28">
        <v>0.8</v>
      </c>
      <c r="D56" s="97" t="str">
        <f t="shared" si="14"/>
        <v>Y</v>
      </c>
      <c r="E56" s="98">
        <v>0.75</v>
      </c>
      <c r="F56" s="99" t="str">
        <f t="shared" si="15"/>
        <v>Y</v>
      </c>
      <c r="G56" s="28">
        <v>0.68</v>
      </c>
      <c r="H56" s="97" t="str">
        <f t="shared" si="16"/>
        <v>Y</v>
      </c>
      <c r="I56" s="98">
        <v>0.78</v>
      </c>
      <c r="J56" s="99" t="str">
        <f t="shared" si="17"/>
        <v>Y</v>
      </c>
      <c r="K56" s="28">
        <v>0.8</v>
      </c>
      <c r="L56" s="97" t="str">
        <f t="shared" si="20"/>
        <v>Y</v>
      </c>
      <c r="M56" s="98">
        <v>0.87</v>
      </c>
      <c r="N56" s="99" t="str">
        <f t="shared" si="18"/>
        <v>Y</v>
      </c>
      <c r="O56" s="28">
        <v>0.76</v>
      </c>
      <c r="P56" s="97" t="str">
        <f t="shared" si="19"/>
        <v>Y</v>
      </c>
      <c r="Q56" s="141"/>
    </row>
    <row r="57" spans="1:17" ht="15.75" customHeight="1">
      <c r="A57" s="29" t="s">
        <v>190</v>
      </c>
      <c r="B57" s="30" t="s">
        <v>191</v>
      </c>
      <c r="C57" s="28">
        <v>0.68</v>
      </c>
      <c r="D57" s="97" t="str">
        <f t="shared" si="14"/>
        <v>Y</v>
      </c>
      <c r="E57" s="98">
        <v>0.73</v>
      </c>
      <c r="F57" s="99" t="str">
        <f t="shared" si="15"/>
        <v>Y</v>
      </c>
      <c r="G57" s="28">
        <v>0.6</v>
      </c>
      <c r="H57" s="97" t="str">
        <f t="shared" si="16"/>
        <v>Y</v>
      </c>
      <c r="I57" s="98">
        <v>0.78</v>
      </c>
      <c r="J57" s="99" t="str">
        <f t="shared" si="17"/>
        <v>Y</v>
      </c>
      <c r="K57" s="28">
        <v>0.75</v>
      </c>
      <c r="L57" s="97" t="str">
        <f t="shared" si="20"/>
        <v>Y</v>
      </c>
      <c r="M57" s="98">
        <v>0.79</v>
      </c>
      <c r="N57" s="99" t="str">
        <f t="shared" si="18"/>
        <v>Y</v>
      </c>
      <c r="O57" s="28">
        <v>0.73</v>
      </c>
      <c r="P57" s="97" t="str">
        <f t="shared" si="19"/>
        <v>Y</v>
      </c>
      <c r="Q57" s="141"/>
    </row>
    <row r="58" spans="1:17" ht="15.75" customHeight="1">
      <c r="A58" s="29" t="s">
        <v>192</v>
      </c>
      <c r="B58" s="30" t="s">
        <v>193</v>
      </c>
      <c r="C58" s="28">
        <v>0.71</v>
      </c>
      <c r="D58" s="97" t="str">
        <f t="shared" si="14"/>
        <v>Y</v>
      </c>
      <c r="E58" s="98">
        <v>0.7</v>
      </c>
      <c r="F58" s="99" t="str">
        <f t="shared" si="15"/>
        <v>Y</v>
      </c>
      <c r="G58" s="28">
        <v>0.54</v>
      </c>
      <c r="H58" s="97" t="str">
        <f t="shared" si="16"/>
        <v>N</v>
      </c>
      <c r="I58" s="98">
        <v>0.76</v>
      </c>
      <c r="J58" s="99" t="str">
        <f t="shared" si="17"/>
        <v>Y</v>
      </c>
      <c r="K58" s="28">
        <v>0.67</v>
      </c>
      <c r="L58" s="97" t="str">
        <f t="shared" si="20"/>
        <v>Y</v>
      </c>
      <c r="M58" s="98">
        <v>0.89</v>
      </c>
      <c r="N58" s="99" t="str">
        <f t="shared" si="18"/>
        <v>Y</v>
      </c>
      <c r="O58" s="28">
        <v>0.74</v>
      </c>
      <c r="P58" s="97" t="str">
        <f t="shared" si="19"/>
        <v>Y</v>
      </c>
      <c r="Q58" s="141"/>
    </row>
    <row r="59" spans="1:17">
      <c r="A59" s="29" t="s">
        <v>194</v>
      </c>
      <c r="B59" s="30" t="s">
        <v>195</v>
      </c>
      <c r="C59" s="28">
        <v>0.89</v>
      </c>
      <c r="D59" s="97" t="str">
        <f t="shared" si="14"/>
        <v>Y</v>
      </c>
      <c r="E59" s="98">
        <v>0.77</v>
      </c>
      <c r="F59" s="99" t="str">
        <f t="shared" si="15"/>
        <v>Y</v>
      </c>
      <c r="G59" s="28">
        <v>0.72</v>
      </c>
      <c r="H59" s="97" t="str">
        <f t="shared" si="16"/>
        <v>Y</v>
      </c>
      <c r="I59" s="98">
        <v>0.79</v>
      </c>
      <c r="J59" s="99" t="str">
        <f t="shared" si="17"/>
        <v>Y</v>
      </c>
      <c r="K59" s="28">
        <v>0.8</v>
      </c>
      <c r="L59" s="97" t="str">
        <f t="shared" si="20"/>
        <v>Y</v>
      </c>
      <c r="M59" s="98">
        <v>0.88</v>
      </c>
      <c r="N59" s="99" t="str">
        <f t="shared" si="18"/>
        <v>Y</v>
      </c>
      <c r="O59" s="28">
        <v>0.84</v>
      </c>
      <c r="P59" s="97" t="str">
        <f t="shared" si="19"/>
        <v>Y</v>
      </c>
      <c r="Q59" s="141"/>
    </row>
    <row r="60" spans="1:17">
      <c r="A60" s="29"/>
      <c r="B60" s="30"/>
      <c r="C60" s="28"/>
      <c r="D60" s="26"/>
      <c r="E60" s="98"/>
      <c r="F60" s="27"/>
      <c r="G60" s="28"/>
      <c r="H60" s="26"/>
      <c r="I60" s="98"/>
      <c r="J60" s="27"/>
      <c r="K60" s="28"/>
      <c r="L60" s="26"/>
      <c r="M60" s="98"/>
      <c r="N60" s="27"/>
      <c r="O60" s="28"/>
      <c r="P60" s="26"/>
      <c r="Q60" s="141"/>
    </row>
    <row r="61" spans="1:17">
      <c r="A61" s="29"/>
      <c r="B61" s="30"/>
      <c r="C61" s="28"/>
      <c r="D61" s="26"/>
      <c r="E61" s="98"/>
      <c r="F61" s="27"/>
      <c r="G61" s="28"/>
      <c r="H61" s="26"/>
      <c r="I61" s="98"/>
      <c r="J61" s="27"/>
      <c r="K61" s="28"/>
      <c r="L61" s="26"/>
      <c r="M61" s="98"/>
      <c r="N61" s="27"/>
      <c r="O61" s="28"/>
      <c r="P61" s="26"/>
      <c r="Q61" s="141"/>
    </row>
    <row r="62" spans="1:17">
      <c r="A62" s="29"/>
      <c r="B62" s="30"/>
      <c r="C62" s="28"/>
      <c r="D62" s="26"/>
      <c r="E62" s="98"/>
      <c r="F62" s="27"/>
      <c r="G62" s="28"/>
      <c r="H62" s="26"/>
      <c r="I62" s="98"/>
      <c r="J62" s="27"/>
      <c r="K62" s="28"/>
      <c r="L62" s="26"/>
      <c r="M62" s="98"/>
      <c r="N62" s="27"/>
      <c r="O62" s="28"/>
      <c r="P62" s="26"/>
      <c r="Q62" s="141"/>
    </row>
    <row r="63" spans="1:17">
      <c r="A63" s="29"/>
      <c r="B63" s="30"/>
      <c r="C63" s="28"/>
      <c r="D63" s="26"/>
      <c r="E63" s="98"/>
      <c r="F63" s="27"/>
      <c r="G63" s="28"/>
      <c r="H63" s="26"/>
      <c r="I63" s="98"/>
      <c r="J63" s="27"/>
      <c r="K63" s="28"/>
      <c r="L63" s="26"/>
      <c r="M63" s="98"/>
      <c r="N63" s="27"/>
      <c r="O63" s="28"/>
      <c r="P63" s="26"/>
      <c r="Q63" s="141"/>
    </row>
    <row r="64" spans="1:17">
      <c r="A64" s="29"/>
      <c r="B64" s="30"/>
      <c r="C64" s="28"/>
      <c r="D64" s="26"/>
      <c r="E64" s="98"/>
      <c r="F64" s="27"/>
      <c r="G64" s="28"/>
      <c r="H64" s="26"/>
      <c r="I64" s="98"/>
      <c r="J64" s="27"/>
      <c r="K64" s="28"/>
      <c r="L64" s="26"/>
      <c r="M64" s="98"/>
      <c r="N64" s="27"/>
      <c r="O64" s="28"/>
      <c r="P64" s="26"/>
      <c r="Q64" s="141"/>
    </row>
    <row r="65" spans="1:17">
      <c r="A65" s="29"/>
      <c r="B65" s="30"/>
      <c r="C65" s="28"/>
      <c r="D65" s="26"/>
      <c r="E65" s="98"/>
      <c r="F65" s="27"/>
      <c r="G65" s="28"/>
      <c r="H65" s="26"/>
      <c r="I65" s="98"/>
      <c r="J65" s="27"/>
      <c r="K65" s="28"/>
      <c r="L65" s="26"/>
      <c r="M65" s="98"/>
      <c r="N65" s="27"/>
      <c r="O65" s="28"/>
      <c r="P65" s="26"/>
      <c r="Q65" s="141"/>
    </row>
    <row r="66" spans="1:17">
      <c r="A66" s="29"/>
      <c r="B66" s="30"/>
      <c r="C66" s="28"/>
      <c r="D66" s="26"/>
      <c r="E66" s="98"/>
      <c r="F66" s="27"/>
      <c r="G66" s="28"/>
      <c r="H66" s="26"/>
      <c r="I66" s="98"/>
      <c r="J66" s="27"/>
      <c r="K66" s="28"/>
      <c r="L66" s="26"/>
      <c r="M66" s="98"/>
      <c r="N66" s="27"/>
      <c r="O66" s="28"/>
      <c r="P66" s="26"/>
      <c r="Q66" s="141"/>
    </row>
    <row r="67" spans="1:17" ht="16.5" thickBot="1">
      <c r="A67" s="29"/>
      <c r="B67" s="30"/>
      <c r="C67" s="28"/>
      <c r="D67" s="26"/>
      <c r="E67" s="98"/>
      <c r="F67" s="27"/>
      <c r="G67" s="28"/>
      <c r="H67" s="26"/>
      <c r="I67" s="98"/>
      <c r="J67" s="27"/>
      <c r="K67" s="28"/>
      <c r="L67" s="26"/>
      <c r="M67" s="98"/>
      <c r="N67" s="27"/>
      <c r="O67" s="28"/>
      <c r="P67" s="26"/>
      <c r="Q67" s="141"/>
    </row>
    <row r="68" spans="1:17" ht="34.5" customHeight="1" thickBot="1">
      <c r="A68" s="286" t="s">
        <v>83</v>
      </c>
      <c r="B68" s="280"/>
      <c r="C68" s="60"/>
      <c r="D68" s="61">
        <f>COUNTIF(D48:D67,"Y")</f>
        <v>12</v>
      </c>
      <c r="E68" s="60"/>
      <c r="F68" s="61">
        <f>COUNTIF(F48:F67,"Y")</f>
        <v>12</v>
      </c>
      <c r="G68" s="60"/>
      <c r="H68" s="61">
        <f>COUNTIF(H48:H67,"Y")</f>
        <v>9</v>
      </c>
      <c r="I68" s="60"/>
      <c r="J68" s="61">
        <f>COUNTIF(J48:J67,"Y")</f>
        <v>12</v>
      </c>
      <c r="K68" s="60"/>
      <c r="L68" s="61">
        <f>COUNTIF(L48:L67,"Y")</f>
        <v>12</v>
      </c>
      <c r="M68" s="60"/>
      <c r="N68" s="61">
        <f>COUNTIF(N48:N67,"Y")</f>
        <v>12</v>
      </c>
      <c r="O68" s="60"/>
      <c r="P68" s="61">
        <f>COUNTIF(P48:P67,"Y")</f>
        <v>12</v>
      </c>
      <c r="Q68" s="141"/>
    </row>
    <row r="69" spans="1:17" ht="34.5" customHeight="1" thickBot="1">
      <c r="A69" s="286" t="s">
        <v>84</v>
      </c>
      <c r="B69" s="280"/>
      <c r="C69" s="60"/>
      <c r="D69" s="62">
        <f>(D68/12)*100</f>
        <v>100</v>
      </c>
      <c r="E69" s="60"/>
      <c r="F69" s="62">
        <f>(F68/12)*100</f>
        <v>100</v>
      </c>
      <c r="G69" s="60"/>
      <c r="H69" s="62">
        <f>(H68/12)*100</f>
        <v>75</v>
      </c>
      <c r="I69" s="60"/>
      <c r="J69" s="62">
        <f>(J68/12)*100</f>
        <v>100</v>
      </c>
      <c r="K69" s="60"/>
      <c r="L69" s="62">
        <f>(L68/12)*100</f>
        <v>100</v>
      </c>
      <c r="M69" s="60"/>
      <c r="N69" s="62">
        <f>(N68/12)*100</f>
        <v>100</v>
      </c>
      <c r="O69" s="60"/>
      <c r="P69" s="62">
        <f>(P68/12)*100</f>
        <v>100</v>
      </c>
      <c r="Q69" s="141"/>
    </row>
    <row r="70" spans="1:17" ht="24.75" customHeight="1">
      <c r="A70" s="270" t="s">
        <v>85</v>
      </c>
      <c r="B70" s="262"/>
      <c r="C70" s="31">
        <f>POCO_CTES!$C$26</f>
        <v>0</v>
      </c>
      <c r="D70" s="55">
        <f>C70*($D$69/100)</f>
        <v>0</v>
      </c>
      <c r="E70" s="31">
        <f>POCO_CTES!$C$27</f>
        <v>3</v>
      </c>
      <c r="F70" s="55">
        <f>E70*($F$69/100)</f>
        <v>3</v>
      </c>
      <c r="G70" s="31">
        <f>POCO_CTES!$C$28</f>
        <v>0</v>
      </c>
      <c r="H70" s="55">
        <f>G70*($H$69/100)</f>
        <v>0</v>
      </c>
      <c r="I70" s="31">
        <f>POCO_CTES!$C$29</f>
        <v>0</v>
      </c>
      <c r="J70" s="55">
        <f>I70*($J$69/100)</f>
        <v>0</v>
      </c>
      <c r="K70" s="31">
        <f>POCO_CTES!$C$30</f>
        <v>0</v>
      </c>
      <c r="L70" s="55">
        <f>K70*($L$69/100)</f>
        <v>0</v>
      </c>
      <c r="M70" s="31">
        <f>POCO_CTES!$C$31</f>
        <v>0</v>
      </c>
      <c r="N70" s="55">
        <f>M70*($N$69/100)</f>
        <v>0</v>
      </c>
      <c r="O70" s="31">
        <f>POCO_CTES!$C$32</f>
        <v>0</v>
      </c>
      <c r="P70" s="55">
        <f>O70*($P$69/100)</f>
        <v>0</v>
      </c>
      <c r="Q70" s="141"/>
    </row>
    <row r="71" spans="1:17" ht="24.75" customHeight="1">
      <c r="A71" s="271" t="s">
        <v>86</v>
      </c>
      <c r="B71" s="272"/>
      <c r="C71" s="29">
        <f>POCO_CTES!$D$26</f>
        <v>1</v>
      </c>
      <c r="D71" s="56">
        <f t="shared" ref="D71:D77" si="21">C71*($D$69/100)</f>
        <v>1</v>
      </c>
      <c r="E71" s="29">
        <f>POCO_CTES!$D$27</f>
        <v>1</v>
      </c>
      <c r="F71" s="56">
        <f t="shared" ref="F71:F77" si="22">E71*($F$69/100)</f>
        <v>1</v>
      </c>
      <c r="G71" s="29">
        <f>POCO_CTES!$D$28</f>
        <v>3</v>
      </c>
      <c r="H71" s="56">
        <f t="shared" ref="H71:H77" si="23">G71*($H$69/100)</f>
        <v>2.25</v>
      </c>
      <c r="I71" s="29">
        <f>POCO_CTES!$D$29</f>
        <v>3</v>
      </c>
      <c r="J71" s="56">
        <f t="shared" ref="J71:J77" si="24">I71*($J$69/100)</f>
        <v>3</v>
      </c>
      <c r="K71" s="29">
        <f>POCO_CTES!$D$30</f>
        <v>3</v>
      </c>
      <c r="L71" s="56">
        <f t="shared" ref="L71:L77" si="25">K71*($L$69/100)</f>
        <v>3</v>
      </c>
      <c r="M71" s="29">
        <f>POCO_CTES!$D$31</f>
        <v>3</v>
      </c>
      <c r="N71" s="56">
        <f t="shared" ref="N71:N77" si="26">M71*($N$69/100)</f>
        <v>3</v>
      </c>
      <c r="O71" s="29">
        <f>POCO_CTES!$D$32</f>
        <v>3</v>
      </c>
      <c r="P71" s="56">
        <f t="shared" ref="P71:P77" si="27">O71*($P$69/100)</f>
        <v>3</v>
      </c>
      <c r="Q71" s="141"/>
    </row>
    <row r="72" spans="1:17" ht="24.75" customHeight="1">
      <c r="A72" s="271" t="s">
        <v>87</v>
      </c>
      <c r="B72" s="272"/>
      <c r="C72" s="29">
        <f>POCO_CTES!$E$26</f>
        <v>3</v>
      </c>
      <c r="D72" s="56">
        <f t="shared" si="21"/>
        <v>3</v>
      </c>
      <c r="E72" s="29">
        <f>POCO_CTES!$E$27</f>
        <v>2</v>
      </c>
      <c r="F72" s="56">
        <f t="shared" si="22"/>
        <v>2</v>
      </c>
      <c r="G72" s="29">
        <f>POCO_CTES!$E$28</f>
        <v>3</v>
      </c>
      <c r="H72" s="56">
        <f t="shared" si="23"/>
        <v>2.25</v>
      </c>
      <c r="I72" s="29">
        <f>POCO_CTES!$E$29</f>
        <v>3</v>
      </c>
      <c r="J72" s="56">
        <f t="shared" si="24"/>
        <v>3</v>
      </c>
      <c r="K72" s="29">
        <f>POCO_CTES!$E$30</f>
        <v>3</v>
      </c>
      <c r="L72" s="56">
        <f t="shared" si="25"/>
        <v>3</v>
      </c>
      <c r="M72" s="29">
        <f>POCO_CTES!$E$31</f>
        <v>3</v>
      </c>
      <c r="N72" s="56">
        <f t="shared" si="26"/>
        <v>3</v>
      </c>
      <c r="O72" s="29">
        <f>POCO_CTES!$E$32</f>
        <v>3</v>
      </c>
      <c r="P72" s="56">
        <f t="shared" si="27"/>
        <v>3</v>
      </c>
      <c r="Q72" s="141"/>
    </row>
    <row r="73" spans="1:17" ht="24.75" customHeight="1">
      <c r="A73" s="271" t="s">
        <v>88</v>
      </c>
      <c r="B73" s="272"/>
      <c r="C73" s="29">
        <f>POCO_CTES!$F$26</f>
        <v>0</v>
      </c>
      <c r="D73" s="56">
        <f t="shared" si="21"/>
        <v>0</v>
      </c>
      <c r="E73" s="29">
        <f>POCO_CTES!$F$27</f>
        <v>3</v>
      </c>
      <c r="F73" s="56">
        <f t="shared" si="22"/>
        <v>3</v>
      </c>
      <c r="G73" s="29">
        <f>POCO_CTES!$F$28</f>
        <v>0</v>
      </c>
      <c r="H73" s="56">
        <f t="shared" si="23"/>
        <v>0</v>
      </c>
      <c r="I73" s="29">
        <f>POCO_CTES!$F$29</f>
        <v>3</v>
      </c>
      <c r="J73" s="56">
        <f t="shared" si="24"/>
        <v>3</v>
      </c>
      <c r="K73" s="29">
        <f>POCO_CTES!$F$30</f>
        <v>3</v>
      </c>
      <c r="L73" s="56">
        <f t="shared" si="25"/>
        <v>3</v>
      </c>
      <c r="M73" s="29">
        <f>POCO_CTES!$F$31</f>
        <v>0</v>
      </c>
      <c r="N73" s="56">
        <f t="shared" si="26"/>
        <v>0</v>
      </c>
      <c r="O73" s="29">
        <f>POCO_CTES!$F$32</f>
        <v>0</v>
      </c>
      <c r="P73" s="56">
        <f t="shared" si="27"/>
        <v>0</v>
      </c>
      <c r="Q73" s="141"/>
    </row>
    <row r="74" spans="1:17" ht="24.75" customHeight="1">
      <c r="A74" s="271" t="s">
        <v>89</v>
      </c>
      <c r="B74" s="272"/>
      <c r="C74" s="29">
        <f>POCO_CTES!$G$26</f>
        <v>2</v>
      </c>
      <c r="D74" s="56">
        <f t="shared" si="21"/>
        <v>2</v>
      </c>
      <c r="E74" s="29">
        <f>POCO_CTES!$G$27</f>
        <v>0</v>
      </c>
      <c r="F74" s="56">
        <f t="shared" si="22"/>
        <v>0</v>
      </c>
      <c r="G74" s="29">
        <f>POCO_CTES!$G$28</f>
        <v>0</v>
      </c>
      <c r="H74" s="56">
        <f t="shared" si="23"/>
        <v>0</v>
      </c>
      <c r="I74" s="29">
        <f>POCO_CTES!$G$29</f>
        <v>2</v>
      </c>
      <c r="J74" s="56">
        <f t="shared" si="24"/>
        <v>2</v>
      </c>
      <c r="K74" s="29">
        <f>POCO_CTES!$G$30</f>
        <v>3</v>
      </c>
      <c r="L74" s="56">
        <f t="shared" si="25"/>
        <v>3</v>
      </c>
      <c r="M74" s="29">
        <f>POCO_CTES!$G$31</f>
        <v>2</v>
      </c>
      <c r="N74" s="56">
        <f t="shared" si="26"/>
        <v>2</v>
      </c>
      <c r="O74" s="29">
        <f>POCO_CTES!$G$32</f>
        <v>3</v>
      </c>
      <c r="P74" s="56">
        <f t="shared" si="27"/>
        <v>3</v>
      </c>
      <c r="Q74" s="141"/>
    </row>
    <row r="75" spans="1:17" ht="24.75" customHeight="1">
      <c r="A75" s="271" t="s">
        <v>90</v>
      </c>
      <c r="B75" s="272"/>
      <c r="C75" s="29">
        <f>POCO_CTES!$H$26</f>
        <v>0</v>
      </c>
      <c r="D75" s="56">
        <f t="shared" si="21"/>
        <v>0</v>
      </c>
      <c r="E75" s="29">
        <f>POCO_CTES!$H$27</f>
        <v>3</v>
      </c>
      <c r="F75" s="56">
        <f t="shared" si="22"/>
        <v>3</v>
      </c>
      <c r="G75" s="29">
        <f>POCO_CTES!$H$28</f>
        <v>2</v>
      </c>
      <c r="H75" s="56">
        <f t="shared" si="23"/>
        <v>1.5</v>
      </c>
      <c r="I75" s="29">
        <f>POCO_CTES!$H$29</f>
        <v>3</v>
      </c>
      <c r="J75" s="56">
        <f t="shared" si="24"/>
        <v>3</v>
      </c>
      <c r="K75" s="29">
        <f>POCO_CTES!$H$30</f>
        <v>0</v>
      </c>
      <c r="L75" s="56">
        <f t="shared" si="25"/>
        <v>0</v>
      </c>
      <c r="M75" s="29">
        <f>POCO_CTES!$H$31</f>
        <v>0</v>
      </c>
      <c r="N75" s="56">
        <f t="shared" si="26"/>
        <v>0</v>
      </c>
      <c r="O75" s="29">
        <f>POCO_CTES!$H$32</f>
        <v>0</v>
      </c>
      <c r="P75" s="56">
        <f t="shared" si="27"/>
        <v>0</v>
      </c>
      <c r="Q75" s="141"/>
    </row>
    <row r="76" spans="1:17" ht="24.75" customHeight="1">
      <c r="A76" s="275" t="s">
        <v>103</v>
      </c>
      <c r="B76" s="276"/>
      <c r="C76" s="29">
        <f>POCO_CTES!$I$26</f>
        <v>3</v>
      </c>
      <c r="D76" s="56">
        <f t="shared" si="21"/>
        <v>3</v>
      </c>
      <c r="E76" s="29">
        <f>POCO_CTES!$I$27</f>
        <v>2</v>
      </c>
      <c r="F76" s="56">
        <f t="shared" si="22"/>
        <v>2</v>
      </c>
      <c r="G76" s="29">
        <f>POCO_CTES!$I$28</f>
        <v>0</v>
      </c>
      <c r="H76" s="56">
        <f t="shared" si="23"/>
        <v>0</v>
      </c>
      <c r="I76" s="29">
        <f>POCO_CTES!$I$29</f>
        <v>2</v>
      </c>
      <c r="J76" s="56">
        <f t="shared" si="24"/>
        <v>2</v>
      </c>
      <c r="K76" s="29">
        <f>POCO_CTES!$I$30</f>
        <v>3</v>
      </c>
      <c r="L76" s="56">
        <f t="shared" si="25"/>
        <v>3</v>
      </c>
      <c r="M76" s="29">
        <f>POCO_CTES!$I$31</f>
        <v>0</v>
      </c>
      <c r="N76" s="56">
        <f t="shared" si="26"/>
        <v>0</v>
      </c>
      <c r="O76" s="29">
        <f>POCO_CTES!$I$32</f>
        <v>0</v>
      </c>
      <c r="P76" s="56">
        <f t="shared" si="27"/>
        <v>0</v>
      </c>
      <c r="Q76" s="141"/>
    </row>
    <row r="77" spans="1:17" ht="24.75" customHeight="1" thickBot="1">
      <c r="A77" s="245" t="s">
        <v>104</v>
      </c>
      <c r="B77" s="246"/>
      <c r="C77" s="57">
        <f>POCO_CTES!$J$26</f>
        <v>1</v>
      </c>
      <c r="D77" s="58">
        <f t="shared" si="21"/>
        <v>1</v>
      </c>
      <c r="E77" s="57">
        <f>POCO_CTES!$J$27</f>
        <v>2</v>
      </c>
      <c r="F77" s="58">
        <f t="shared" si="22"/>
        <v>2</v>
      </c>
      <c r="G77" s="57">
        <f>POCO_CTES!$J$28</f>
        <v>0</v>
      </c>
      <c r="H77" s="58">
        <f t="shared" si="23"/>
        <v>0</v>
      </c>
      <c r="I77" s="57">
        <f>POCO_CTES!$J$29</f>
        <v>0</v>
      </c>
      <c r="J77" s="58">
        <f t="shared" si="24"/>
        <v>0</v>
      </c>
      <c r="K77" s="57">
        <f>POCO_CTES!$J$30</f>
        <v>3</v>
      </c>
      <c r="L77" s="58">
        <f t="shared" si="25"/>
        <v>3</v>
      </c>
      <c r="M77" s="57">
        <f>POCO_CTES!$J$31</f>
        <v>0</v>
      </c>
      <c r="N77" s="58">
        <f t="shared" si="26"/>
        <v>0</v>
      </c>
      <c r="O77" s="57">
        <f>POCO_CTES!$J$32</f>
        <v>0</v>
      </c>
      <c r="P77" s="58">
        <f t="shared" si="27"/>
        <v>0</v>
      </c>
      <c r="Q77" s="141"/>
    </row>
    <row r="78" spans="1:17" ht="33.75" customHeight="1">
      <c r="A78" s="307" t="s">
        <v>91</v>
      </c>
      <c r="B78" s="294"/>
      <c r="C78" s="63">
        <f>SUM(C48:C63)</f>
        <v>9.31</v>
      </c>
      <c r="D78" s="24"/>
      <c r="E78" s="63">
        <f>SUM(E48:E63)</f>
        <v>8.56</v>
      </c>
      <c r="F78" s="24"/>
      <c r="G78" s="63">
        <f>SUM(G48:G63)</f>
        <v>7.82</v>
      </c>
      <c r="H78" s="24"/>
      <c r="I78" s="63">
        <f>SUM(I48:I63)</f>
        <v>8.93</v>
      </c>
      <c r="J78" s="24"/>
      <c r="K78" s="63">
        <f>SUM(K48:K63)</f>
        <v>8.82</v>
      </c>
      <c r="L78" s="24"/>
      <c r="M78" s="63">
        <f>SUM(M48:M63)</f>
        <v>10.550000000000002</v>
      </c>
      <c r="N78" s="24"/>
      <c r="O78" s="63">
        <f>SUM(O48:O63)</f>
        <v>9.36</v>
      </c>
      <c r="P78" s="24"/>
      <c r="Q78" s="141"/>
    </row>
    <row r="79" spans="1:17" ht="24.75" customHeight="1" thickBot="1">
      <c r="A79" s="263" t="s">
        <v>92</v>
      </c>
      <c r="B79" s="264"/>
      <c r="C79" s="65">
        <f>C78/12*100</f>
        <v>77.583333333333343</v>
      </c>
      <c r="D79" s="65"/>
      <c r="E79" s="65">
        <f>E78/12*100</f>
        <v>71.333333333333343</v>
      </c>
      <c r="F79" s="65"/>
      <c r="G79" s="65">
        <f>G78/12*100</f>
        <v>65.166666666666671</v>
      </c>
      <c r="H79" s="65"/>
      <c r="I79" s="65">
        <f>I78/12*100</f>
        <v>74.416666666666657</v>
      </c>
      <c r="J79" s="65"/>
      <c r="K79" s="65">
        <f>K78/12*100</f>
        <v>73.5</v>
      </c>
      <c r="L79" s="65"/>
      <c r="M79" s="65">
        <f>M78/12*100</f>
        <v>87.916666666666686</v>
      </c>
      <c r="N79" s="65"/>
      <c r="O79" s="65">
        <f>O78/12*100</f>
        <v>77.999999999999986</v>
      </c>
      <c r="P79" s="65"/>
      <c r="Q79" s="141" t="s">
        <v>93</v>
      </c>
    </row>
    <row r="80" spans="1:17" ht="24.75" customHeight="1">
      <c r="A80" s="152"/>
      <c r="B80" s="141"/>
      <c r="C80" s="155"/>
      <c r="D80" s="155"/>
      <c r="E80" s="155"/>
      <c r="F80" s="155"/>
      <c r="G80" s="155"/>
      <c r="H80" s="155"/>
      <c r="I80" s="155"/>
      <c r="J80" s="155"/>
      <c r="K80" s="155"/>
      <c r="L80" s="155"/>
      <c r="M80" s="155"/>
      <c r="N80" s="155"/>
      <c r="O80" s="155"/>
      <c r="P80" s="156"/>
      <c r="Q80" s="141"/>
    </row>
    <row r="81" spans="1:17" ht="24.75" customHeight="1">
      <c r="A81" s="152"/>
      <c r="B81" s="141"/>
      <c r="C81" s="155"/>
      <c r="D81" s="155"/>
      <c r="E81" s="155"/>
      <c r="F81" s="155"/>
      <c r="G81" s="155"/>
      <c r="H81" s="155"/>
      <c r="I81" s="155"/>
      <c r="J81" s="155"/>
      <c r="K81" s="155"/>
      <c r="L81" s="155"/>
      <c r="M81" s="155"/>
      <c r="N81" s="155"/>
      <c r="O81" s="155"/>
      <c r="P81" s="156"/>
      <c r="Q81" s="141"/>
    </row>
    <row r="82" spans="1:17" ht="24.75" customHeight="1" thickBot="1">
      <c r="A82" s="152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153"/>
      <c r="Q82" s="141"/>
    </row>
    <row r="83" spans="1:17" ht="15.75" customHeight="1">
      <c r="A83" s="247" t="s">
        <v>95</v>
      </c>
      <c r="B83" s="247"/>
      <c r="C83" s="247"/>
      <c r="D83" s="247"/>
      <c r="E83" s="247"/>
      <c r="F83" s="247"/>
      <c r="G83" s="247"/>
      <c r="H83" s="247"/>
      <c r="I83" s="247"/>
      <c r="J83" s="247"/>
      <c r="K83" s="247"/>
      <c r="L83" s="247"/>
      <c r="M83" s="247"/>
      <c r="N83" s="247"/>
      <c r="O83" s="247"/>
      <c r="P83" s="247"/>
      <c r="Q83" s="141"/>
    </row>
    <row r="84" spans="1:17" ht="15.75" customHeight="1" thickBot="1">
      <c r="A84" s="299">
        <v>45108</v>
      </c>
      <c r="B84" s="250"/>
      <c r="C84" s="250"/>
      <c r="D84" s="250"/>
      <c r="E84" s="250"/>
      <c r="F84" s="250"/>
      <c r="G84" s="250"/>
      <c r="H84" s="250"/>
      <c r="I84" s="250"/>
      <c r="J84" s="250"/>
      <c r="K84" s="250"/>
      <c r="L84" s="250"/>
      <c r="M84" s="250"/>
      <c r="N84" s="250"/>
      <c r="O84" s="250"/>
      <c r="P84" s="250"/>
      <c r="Q84" s="141"/>
    </row>
    <row r="85" spans="1:17" ht="106.5" customHeight="1" thickBot="1">
      <c r="A85" s="70" t="s">
        <v>49</v>
      </c>
      <c r="B85" s="70" t="s">
        <v>50</v>
      </c>
      <c r="C85" s="251" t="s">
        <v>151</v>
      </c>
      <c r="D85" s="252"/>
      <c r="E85" s="251" t="s">
        <v>152</v>
      </c>
      <c r="F85" s="252"/>
      <c r="G85" s="251" t="s">
        <v>153</v>
      </c>
      <c r="H85" s="252"/>
      <c r="I85" s="251" t="s">
        <v>154</v>
      </c>
      <c r="J85" s="252"/>
      <c r="K85" s="251" t="s">
        <v>155</v>
      </c>
      <c r="L85" s="252"/>
      <c r="M85" s="251" t="s">
        <v>156</v>
      </c>
      <c r="N85" s="252"/>
      <c r="O85" s="251" t="s">
        <v>157</v>
      </c>
      <c r="P85" s="252"/>
      <c r="Q85" s="141"/>
    </row>
    <row r="86" spans="1:17" ht="15.75" customHeight="1">
      <c r="A86" s="24" t="s">
        <v>196</v>
      </c>
      <c r="B86" s="25" t="s">
        <v>197</v>
      </c>
      <c r="C86" s="28">
        <v>0.82</v>
      </c>
      <c r="D86" s="97" t="str">
        <f t="shared" ref="D86:D96" si="28">IF(C86&gt;=55%,"Y","N")</f>
        <v>Y</v>
      </c>
      <c r="E86" s="98">
        <v>0.64</v>
      </c>
      <c r="F86" s="99" t="str">
        <f t="shared" ref="F86:F96" si="29">IF(E86&gt;=55%,"Y","N")</f>
        <v>Y</v>
      </c>
      <c r="G86" s="28">
        <v>0.79</v>
      </c>
      <c r="H86" s="97" t="str">
        <f t="shared" ref="H86:H96" si="30">IF(G86&gt;=55%,"Y","N")</f>
        <v>Y</v>
      </c>
      <c r="I86" s="98">
        <v>0.67</v>
      </c>
      <c r="J86" s="99" t="str">
        <f t="shared" ref="J86:J96" si="31">IF(I86&gt;=55%,"Y","N")</f>
        <v>Y</v>
      </c>
      <c r="K86" s="28">
        <v>0.66</v>
      </c>
      <c r="L86" s="97" t="str">
        <f t="shared" ref="L86:L96" si="32">IF(K86&gt;=55%,"Y","N")</f>
        <v>Y</v>
      </c>
      <c r="M86" s="98">
        <v>0.76</v>
      </c>
      <c r="N86" s="99" t="str">
        <f t="shared" ref="N86:N96" si="33">IF(M86&gt;=55%,"Y","N")</f>
        <v>Y</v>
      </c>
      <c r="O86" s="28">
        <v>0.82</v>
      </c>
      <c r="P86" s="97" t="str">
        <f t="shared" ref="P86:P96" si="34">IF(O86&gt;=55%,"Y","N")</f>
        <v>Y</v>
      </c>
      <c r="Q86" s="141"/>
    </row>
    <row r="87" spans="1:17" ht="15.75" customHeight="1">
      <c r="A87" s="24" t="s">
        <v>198</v>
      </c>
      <c r="B87" s="30" t="s">
        <v>199</v>
      </c>
      <c r="C87" s="28">
        <v>0.69</v>
      </c>
      <c r="D87" s="97" t="str">
        <f t="shared" si="28"/>
        <v>Y</v>
      </c>
      <c r="E87" s="98">
        <v>0.64</v>
      </c>
      <c r="F87" s="99" t="str">
        <f t="shared" si="29"/>
        <v>Y</v>
      </c>
      <c r="G87" s="28">
        <v>0.68</v>
      </c>
      <c r="H87" s="97" t="str">
        <f t="shared" si="30"/>
        <v>Y</v>
      </c>
      <c r="I87" s="98">
        <v>0.78</v>
      </c>
      <c r="J87" s="99" t="str">
        <f t="shared" si="31"/>
        <v>Y</v>
      </c>
      <c r="K87" s="28">
        <v>0.63</v>
      </c>
      <c r="L87" s="97" t="str">
        <f t="shared" si="32"/>
        <v>Y</v>
      </c>
      <c r="M87" s="98">
        <v>0.78</v>
      </c>
      <c r="N87" s="99" t="str">
        <f t="shared" si="33"/>
        <v>Y</v>
      </c>
      <c r="O87" s="28">
        <v>0.72</v>
      </c>
      <c r="P87" s="97" t="str">
        <f t="shared" si="34"/>
        <v>Y</v>
      </c>
      <c r="Q87" s="141"/>
    </row>
    <row r="88" spans="1:17" ht="15.75" customHeight="1">
      <c r="A88" s="24" t="s">
        <v>200</v>
      </c>
      <c r="B88" s="30" t="s">
        <v>201</v>
      </c>
      <c r="C88" s="28">
        <v>0.86</v>
      </c>
      <c r="D88" s="97" t="str">
        <f t="shared" si="28"/>
        <v>Y</v>
      </c>
      <c r="E88" s="98">
        <v>0.71</v>
      </c>
      <c r="F88" s="99" t="str">
        <f t="shared" si="29"/>
        <v>Y</v>
      </c>
      <c r="G88" s="28">
        <v>0.79</v>
      </c>
      <c r="H88" s="97" t="str">
        <f t="shared" si="30"/>
        <v>Y</v>
      </c>
      <c r="I88" s="98">
        <v>0.8</v>
      </c>
      <c r="J88" s="99" t="str">
        <f t="shared" si="31"/>
        <v>Y</v>
      </c>
      <c r="K88" s="28">
        <v>0.74</v>
      </c>
      <c r="L88" s="97" t="str">
        <f t="shared" si="32"/>
        <v>Y</v>
      </c>
      <c r="M88" s="98">
        <v>0.76</v>
      </c>
      <c r="N88" s="99" t="str">
        <f t="shared" si="33"/>
        <v>Y</v>
      </c>
      <c r="O88" s="28">
        <v>0.88</v>
      </c>
      <c r="P88" s="97" t="str">
        <f t="shared" si="34"/>
        <v>Y</v>
      </c>
      <c r="Q88" s="141"/>
    </row>
    <row r="89" spans="1:17" ht="15.75" customHeight="1">
      <c r="A89" s="24" t="s">
        <v>202</v>
      </c>
      <c r="B89" s="30" t="s">
        <v>203</v>
      </c>
      <c r="C89" s="28">
        <v>0.82</v>
      </c>
      <c r="D89" s="97" t="str">
        <f t="shared" si="28"/>
        <v>Y</v>
      </c>
      <c r="E89" s="98">
        <v>0.6</v>
      </c>
      <c r="F89" s="99" t="str">
        <f t="shared" si="29"/>
        <v>Y</v>
      </c>
      <c r="G89" s="28">
        <v>0.75</v>
      </c>
      <c r="H89" s="97" t="str">
        <f t="shared" si="30"/>
        <v>Y</v>
      </c>
      <c r="I89" s="98">
        <v>0.82</v>
      </c>
      <c r="J89" s="99" t="str">
        <f t="shared" si="31"/>
        <v>Y</v>
      </c>
      <c r="K89" s="28">
        <v>0.66</v>
      </c>
      <c r="L89" s="97" t="str">
        <f t="shared" si="32"/>
        <v>Y</v>
      </c>
      <c r="M89" s="98">
        <v>0.82</v>
      </c>
      <c r="N89" s="99" t="str">
        <f t="shared" si="33"/>
        <v>Y</v>
      </c>
      <c r="O89" s="28">
        <v>0.89</v>
      </c>
      <c r="P89" s="97" t="str">
        <f t="shared" si="34"/>
        <v>Y</v>
      </c>
      <c r="Q89" s="141"/>
    </row>
    <row r="90" spans="1:17" ht="15.75" customHeight="1">
      <c r="A90" s="24" t="s">
        <v>204</v>
      </c>
      <c r="B90" s="30" t="s">
        <v>205</v>
      </c>
      <c r="C90" s="28">
        <v>0.82</v>
      </c>
      <c r="D90" s="97" t="str">
        <f t="shared" si="28"/>
        <v>Y</v>
      </c>
      <c r="E90" s="98">
        <v>0.74</v>
      </c>
      <c r="F90" s="99" t="str">
        <f t="shared" si="29"/>
        <v>Y</v>
      </c>
      <c r="G90" s="28">
        <v>0.73</v>
      </c>
      <c r="H90" s="97" t="str">
        <f t="shared" si="30"/>
        <v>Y</v>
      </c>
      <c r="I90" s="98">
        <v>0.75</v>
      </c>
      <c r="J90" s="99" t="str">
        <f t="shared" si="31"/>
        <v>Y</v>
      </c>
      <c r="K90" s="28">
        <v>0.75</v>
      </c>
      <c r="L90" s="97" t="str">
        <f t="shared" si="32"/>
        <v>Y</v>
      </c>
      <c r="M90" s="98">
        <v>0.83</v>
      </c>
      <c r="N90" s="99" t="str">
        <f t="shared" si="33"/>
        <v>Y</v>
      </c>
      <c r="O90" s="28">
        <v>0.88</v>
      </c>
      <c r="P90" s="97" t="str">
        <f t="shared" si="34"/>
        <v>Y</v>
      </c>
      <c r="Q90" s="141"/>
    </row>
    <row r="91" spans="1:17" ht="15.75" customHeight="1">
      <c r="A91" s="24" t="s">
        <v>206</v>
      </c>
      <c r="B91" s="30" t="s">
        <v>207</v>
      </c>
      <c r="C91" s="28">
        <v>0.75</v>
      </c>
      <c r="D91" s="97" t="str">
        <f t="shared" si="28"/>
        <v>Y</v>
      </c>
      <c r="E91" s="98">
        <v>0.57999999999999996</v>
      </c>
      <c r="F91" s="99" t="str">
        <f t="shared" si="29"/>
        <v>Y</v>
      </c>
      <c r="G91" s="28">
        <v>0.75</v>
      </c>
      <c r="H91" s="97" t="str">
        <f t="shared" si="30"/>
        <v>Y</v>
      </c>
      <c r="I91" s="98">
        <v>0.81</v>
      </c>
      <c r="J91" s="99" t="str">
        <f t="shared" si="31"/>
        <v>Y</v>
      </c>
      <c r="K91" s="28">
        <v>0.64</v>
      </c>
      <c r="L91" s="97" t="str">
        <f t="shared" si="32"/>
        <v>Y</v>
      </c>
      <c r="M91" s="98">
        <v>0.72</v>
      </c>
      <c r="N91" s="99" t="str">
        <f t="shared" si="33"/>
        <v>Y</v>
      </c>
      <c r="O91" s="28">
        <v>0.8</v>
      </c>
      <c r="P91" s="97" t="str">
        <f t="shared" si="34"/>
        <v>Y</v>
      </c>
      <c r="Q91" s="141"/>
    </row>
    <row r="92" spans="1:17" ht="15.75" customHeight="1">
      <c r="A92" s="24" t="s">
        <v>208</v>
      </c>
      <c r="B92" s="30" t="s">
        <v>209</v>
      </c>
      <c r="C92" s="28">
        <v>0.84</v>
      </c>
      <c r="D92" s="97" t="str">
        <f t="shared" si="28"/>
        <v>Y</v>
      </c>
      <c r="E92" s="98">
        <v>0.68</v>
      </c>
      <c r="F92" s="99" t="str">
        <f t="shared" si="29"/>
        <v>Y</v>
      </c>
      <c r="G92" s="28">
        <v>0.78</v>
      </c>
      <c r="H92" s="97" t="str">
        <f t="shared" si="30"/>
        <v>Y</v>
      </c>
      <c r="I92" s="98">
        <v>0.87</v>
      </c>
      <c r="J92" s="99" t="str">
        <f t="shared" si="31"/>
        <v>Y</v>
      </c>
      <c r="K92" s="28">
        <v>0.77</v>
      </c>
      <c r="L92" s="97" t="str">
        <f t="shared" si="32"/>
        <v>Y</v>
      </c>
      <c r="M92" s="98">
        <v>0.83</v>
      </c>
      <c r="N92" s="99" t="str">
        <f t="shared" si="33"/>
        <v>Y</v>
      </c>
      <c r="O92" s="28">
        <v>0.88</v>
      </c>
      <c r="P92" s="97" t="str">
        <f t="shared" si="34"/>
        <v>Y</v>
      </c>
      <c r="Q92" s="141"/>
    </row>
    <row r="93" spans="1:17" ht="15.75" customHeight="1">
      <c r="A93" s="24" t="s">
        <v>210</v>
      </c>
      <c r="B93" s="30" t="s">
        <v>211</v>
      </c>
      <c r="C93" s="28">
        <v>0.81</v>
      </c>
      <c r="D93" s="97" t="str">
        <f t="shared" si="28"/>
        <v>Y</v>
      </c>
      <c r="E93" s="98">
        <v>0.72</v>
      </c>
      <c r="F93" s="99" t="str">
        <f t="shared" si="29"/>
        <v>Y</v>
      </c>
      <c r="G93" s="28">
        <v>0.77</v>
      </c>
      <c r="H93" s="97" t="str">
        <f t="shared" si="30"/>
        <v>Y</v>
      </c>
      <c r="I93" s="98">
        <v>0.7</v>
      </c>
      <c r="J93" s="99" t="str">
        <f t="shared" si="31"/>
        <v>Y</v>
      </c>
      <c r="K93" s="28">
        <v>0.69</v>
      </c>
      <c r="L93" s="97" t="str">
        <f t="shared" si="32"/>
        <v>Y</v>
      </c>
      <c r="M93" s="98">
        <v>0.76</v>
      </c>
      <c r="N93" s="99" t="str">
        <f t="shared" si="33"/>
        <v>Y</v>
      </c>
      <c r="O93" s="28">
        <v>0.83</v>
      </c>
      <c r="P93" s="97" t="str">
        <f t="shared" si="34"/>
        <v>Y</v>
      </c>
      <c r="Q93" s="141"/>
    </row>
    <row r="94" spans="1:17" ht="15.75" customHeight="1">
      <c r="A94" s="24" t="s">
        <v>212</v>
      </c>
      <c r="B94" s="30" t="s">
        <v>213</v>
      </c>
      <c r="C94" s="28">
        <v>0.78</v>
      </c>
      <c r="D94" s="97" t="str">
        <f t="shared" si="28"/>
        <v>Y</v>
      </c>
      <c r="E94" s="98">
        <v>0.54</v>
      </c>
      <c r="F94" s="99" t="str">
        <f t="shared" si="29"/>
        <v>N</v>
      </c>
      <c r="G94" s="28">
        <v>0.66</v>
      </c>
      <c r="H94" s="97" t="str">
        <f t="shared" si="30"/>
        <v>Y</v>
      </c>
      <c r="I94" s="98">
        <v>0.6</v>
      </c>
      <c r="J94" s="99" t="str">
        <f t="shared" si="31"/>
        <v>Y</v>
      </c>
      <c r="K94" s="28">
        <v>0.56999999999999995</v>
      </c>
      <c r="L94" s="97" t="str">
        <f t="shared" si="32"/>
        <v>Y</v>
      </c>
      <c r="M94" s="98">
        <v>0.77</v>
      </c>
      <c r="N94" s="99" t="str">
        <f t="shared" si="33"/>
        <v>Y</v>
      </c>
      <c r="O94" s="28">
        <v>0.73</v>
      </c>
      <c r="P94" s="97" t="str">
        <f t="shared" si="34"/>
        <v>Y</v>
      </c>
      <c r="Q94" s="141"/>
    </row>
    <row r="95" spans="1:17" ht="15.75" customHeight="1">
      <c r="A95" s="24" t="s">
        <v>214</v>
      </c>
      <c r="B95" s="30" t="s">
        <v>215</v>
      </c>
      <c r="C95" s="28">
        <v>0.8</v>
      </c>
      <c r="D95" s="97" t="str">
        <f t="shared" si="28"/>
        <v>Y</v>
      </c>
      <c r="E95" s="98">
        <v>0.67</v>
      </c>
      <c r="F95" s="99" t="str">
        <f t="shared" si="29"/>
        <v>Y</v>
      </c>
      <c r="G95" s="28">
        <v>0.69</v>
      </c>
      <c r="H95" s="97" t="str">
        <f t="shared" si="30"/>
        <v>Y</v>
      </c>
      <c r="I95" s="98">
        <v>0.67</v>
      </c>
      <c r="J95" s="99" t="str">
        <f t="shared" si="31"/>
        <v>Y</v>
      </c>
      <c r="K95" s="28">
        <v>0.63</v>
      </c>
      <c r="L95" s="97" t="str">
        <f t="shared" si="32"/>
        <v>Y</v>
      </c>
      <c r="M95" s="98">
        <v>0.76</v>
      </c>
      <c r="N95" s="99" t="str">
        <f t="shared" si="33"/>
        <v>Y</v>
      </c>
      <c r="O95" s="28">
        <v>0.86</v>
      </c>
      <c r="P95" s="97" t="str">
        <f t="shared" si="34"/>
        <v>Y</v>
      </c>
      <c r="Q95" s="141"/>
    </row>
    <row r="96" spans="1:17">
      <c r="A96" s="24" t="s">
        <v>216</v>
      </c>
      <c r="B96" s="30" t="s">
        <v>217</v>
      </c>
      <c r="C96" s="28">
        <v>0.82</v>
      </c>
      <c r="D96" s="97" t="str">
        <f t="shared" si="28"/>
        <v>Y</v>
      </c>
      <c r="E96" s="98">
        <v>0.65</v>
      </c>
      <c r="F96" s="99" t="str">
        <f t="shared" si="29"/>
        <v>Y</v>
      </c>
      <c r="G96" s="28">
        <v>0.77</v>
      </c>
      <c r="H96" s="97" t="str">
        <f t="shared" si="30"/>
        <v>Y</v>
      </c>
      <c r="I96" s="98">
        <v>0.67</v>
      </c>
      <c r="J96" s="99" t="str">
        <f t="shared" si="31"/>
        <v>Y</v>
      </c>
      <c r="K96" s="28">
        <v>0.66</v>
      </c>
      <c r="L96" s="97" t="str">
        <f t="shared" si="32"/>
        <v>Y</v>
      </c>
      <c r="M96" s="98">
        <v>0.75</v>
      </c>
      <c r="N96" s="99" t="str">
        <f t="shared" si="33"/>
        <v>Y</v>
      </c>
      <c r="O96" s="28">
        <v>0.85</v>
      </c>
      <c r="P96" s="97" t="str">
        <f t="shared" si="34"/>
        <v>Y</v>
      </c>
      <c r="Q96" s="141"/>
    </row>
    <row r="97" spans="1:17">
      <c r="A97" s="29"/>
      <c r="B97" s="30"/>
      <c r="C97" s="28"/>
      <c r="D97" s="97"/>
      <c r="E97" s="98"/>
      <c r="F97" s="99"/>
      <c r="G97" s="28"/>
      <c r="H97" s="97"/>
      <c r="I97" s="98"/>
      <c r="J97" s="99"/>
      <c r="K97" s="28"/>
      <c r="L97" s="97"/>
      <c r="M97" s="98"/>
      <c r="N97" s="99"/>
      <c r="O97" s="28"/>
      <c r="P97" s="97"/>
      <c r="Q97" s="141"/>
    </row>
    <row r="98" spans="1:17">
      <c r="A98" s="29"/>
      <c r="B98" s="30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141"/>
    </row>
    <row r="99" spans="1:17">
      <c r="A99" s="29"/>
      <c r="B99" s="30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141"/>
    </row>
    <row r="100" spans="1:17">
      <c r="A100" s="29"/>
      <c r="B100" s="30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141"/>
    </row>
    <row r="101" spans="1:17">
      <c r="A101" s="29"/>
      <c r="B101" s="30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141"/>
    </row>
    <row r="102" spans="1:17">
      <c r="A102" s="29"/>
      <c r="B102" s="30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141"/>
    </row>
    <row r="103" spans="1:17">
      <c r="A103" s="29"/>
      <c r="B103" s="30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141"/>
    </row>
    <row r="104" spans="1:17">
      <c r="A104" s="29"/>
      <c r="B104" s="30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141"/>
    </row>
    <row r="105" spans="1:17" ht="16.5" thickBot="1">
      <c r="A105" s="29"/>
      <c r="B105" s="30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141"/>
    </row>
    <row r="106" spans="1:17" ht="34.5" customHeight="1" thickBot="1">
      <c r="A106" s="286" t="s">
        <v>83</v>
      </c>
      <c r="B106" s="280"/>
      <c r="C106" s="60"/>
      <c r="D106" s="61">
        <f>COUNTIF(D86:D105,"Y")</f>
        <v>11</v>
      </c>
      <c r="E106" s="60"/>
      <c r="F106" s="61">
        <f>COUNTIF(F86:F105,"Y")</f>
        <v>10</v>
      </c>
      <c r="G106" s="60"/>
      <c r="H106" s="61">
        <f>COUNTIF(H86:H105,"Y")</f>
        <v>11</v>
      </c>
      <c r="I106" s="60"/>
      <c r="J106" s="61">
        <f>COUNTIF(J86:J105,"Y")</f>
        <v>11</v>
      </c>
      <c r="K106" s="60"/>
      <c r="L106" s="61">
        <f>COUNTIF(L86:L105,"Y")</f>
        <v>11</v>
      </c>
      <c r="M106" s="60"/>
      <c r="N106" s="61">
        <f>COUNTIF(N86:N105,"Y")</f>
        <v>11</v>
      </c>
      <c r="O106" s="60"/>
      <c r="P106" s="61">
        <f>COUNTIF(P86:P105,"Y")</f>
        <v>11</v>
      </c>
      <c r="Q106" s="141"/>
    </row>
    <row r="107" spans="1:17" ht="34.5" customHeight="1" thickBot="1">
      <c r="A107" s="286" t="s">
        <v>84</v>
      </c>
      <c r="B107" s="280"/>
      <c r="C107" s="60"/>
      <c r="D107" s="62">
        <f>(D106/11)*100</f>
        <v>100</v>
      </c>
      <c r="E107" s="60"/>
      <c r="F107" s="62">
        <f>(F106/11)*100</f>
        <v>90.909090909090907</v>
      </c>
      <c r="G107" s="60"/>
      <c r="H107" s="62">
        <f>(H106/11)*100</f>
        <v>100</v>
      </c>
      <c r="I107" s="60"/>
      <c r="J107" s="62">
        <f>(J106/11)*100</f>
        <v>100</v>
      </c>
      <c r="K107" s="60"/>
      <c r="L107" s="62">
        <f>(L106/11)*100</f>
        <v>100</v>
      </c>
      <c r="M107" s="60"/>
      <c r="N107" s="62">
        <f>(N106/11)*100</f>
        <v>100</v>
      </c>
      <c r="O107" s="60"/>
      <c r="P107" s="62">
        <f>(P106/11)*100</f>
        <v>100</v>
      </c>
      <c r="Q107" s="141"/>
    </row>
    <row r="108" spans="1:17" ht="24.75" customHeight="1" thickBot="1">
      <c r="A108" s="270" t="s">
        <v>85</v>
      </c>
      <c r="B108" s="262"/>
      <c r="C108" s="31">
        <f>POCO_CTES!$C$19</f>
        <v>0</v>
      </c>
      <c r="D108" s="55">
        <f>C108*($D$107/100)</f>
        <v>0</v>
      </c>
      <c r="E108" s="31">
        <f>POCO_CTES!$C$20</f>
        <v>3</v>
      </c>
      <c r="F108" s="55">
        <f>E108*($F$107/100)</f>
        <v>2.7272727272727271</v>
      </c>
      <c r="G108" s="31">
        <f>POCO_CTES!$C$21</f>
        <v>3</v>
      </c>
      <c r="H108" s="55">
        <f>G108*($H$107/100)</f>
        <v>3</v>
      </c>
      <c r="I108" s="31">
        <f>POCO_CTES!$C$22</f>
        <v>0</v>
      </c>
      <c r="J108" s="55">
        <f>I108*($J$107/100)</f>
        <v>0</v>
      </c>
      <c r="K108" s="31">
        <f>POCO_CTES!$C$23</f>
        <v>0</v>
      </c>
      <c r="L108" s="55">
        <f>K108*($L$107/100)</f>
        <v>0</v>
      </c>
      <c r="M108" s="31">
        <f>POCO_CTES!$C$24</f>
        <v>0</v>
      </c>
      <c r="N108" s="55">
        <f>M108*($N$107/100)</f>
        <v>0</v>
      </c>
      <c r="O108" s="31">
        <f>POCO_CTES!$C$25</f>
        <v>0</v>
      </c>
      <c r="P108" s="55">
        <f>O108*($P$107/100)</f>
        <v>0</v>
      </c>
      <c r="Q108" s="141"/>
    </row>
    <row r="109" spans="1:17" ht="24.75" customHeight="1" thickBot="1">
      <c r="A109" s="271" t="s">
        <v>86</v>
      </c>
      <c r="B109" s="272"/>
      <c r="C109" s="29">
        <f>POCO_CTES!$D$19</f>
        <v>1</v>
      </c>
      <c r="D109" s="55">
        <f t="shared" ref="D109:D115" si="35">C109*($D$107/100)</f>
        <v>1</v>
      </c>
      <c r="E109" s="29">
        <f>POCO_CTES!$D$20</f>
        <v>3</v>
      </c>
      <c r="F109" s="55">
        <f t="shared" ref="F109:F115" si="36">E109*($F$107/100)</f>
        <v>2.7272727272727271</v>
      </c>
      <c r="G109" s="29">
        <f>POCO_CTES!$D$21</f>
        <v>3</v>
      </c>
      <c r="H109" s="55">
        <f t="shared" ref="H109:H115" si="37">G109*($H$107/100)</f>
        <v>3</v>
      </c>
      <c r="I109" s="29">
        <f>POCO_CTES!$D$22</f>
        <v>3</v>
      </c>
      <c r="J109" s="55">
        <f t="shared" ref="J109:J115" si="38">I109*($J$107/100)</f>
        <v>3</v>
      </c>
      <c r="K109" s="29">
        <f>POCO_CTES!$D$23</f>
        <v>3</v>
      </c>
      <c r="L109" s="55">
        <f t="shared" ref="L109:L115" si="39">K109*($L$107/100)</f>
        <v>3</v>
      </c>
      <c r="M109" s="29">
        <f>POCO_CTES!$D$24</f>
        <v>3</v>
      </c>
      <c r="N109" s="55">
        <f t="shared" ref="N109:N115" si="40">M109*($N$107/100)</f>
        <v>3</v>
      </c>
      <c r="O109" s="29">
        <f>POCO_CTES!$D$25</f>
        <v>3</v>
      </c>
      <c r="P109" s="55">
        <f t="shared" ref="P109:P115" si="41">O109*($P$107/100)</f>
        <v>3</v>
      </c>
      <c r="Q109" s="141"/>
    </row>
    <row r="110" spans="1:17" ht="24.75" customHeight="1" thickBot="1">
      <c r="A110" s="271" t="s">
        <v>87</v>
      </c>
      <c r="B110" s="272"/>
      <c r="C110" s="31">
        <f>POCO_CTES!$E$19</f>
        <v>3</v>
      </c>
      <c r="D110" s="55">
        <f t="shared" si="35"/>
        <v>3</v>
      </c>
      <c r="E110" s="31">
        <f>POCO_CTES!$E$20</f>
        <v>0</v>
      </c>
      <c r="F110" s="55">
        <f t="shared" si="36"/>
        <v>0</v>
      </c>
      <c r="G110" s="31">
        <f>POCO_CTES!$E$21</f>
        <v>1</v>
      </c>
      <c r="H110" s="55">
        <f t="shared" si="37"/>
        <v>1</v>
      </c>
      <c r="I110" s="31">
        <f>POCO_CTES!$E$22</f>
        <v>2</v>
      </c>
      <c r="J110" s="55">
        <f t="shared" si="38"/>
        <v>2</v>
      </c>
      <c r="K110" s="31">
        <f>POCO_CTES!$E$23</f>
        <v>0</v>
      </c>
      <c r="L110" s="55">
        <f t="shared" si="39"/>
        <v>0</v>
      </c>
      <c r="M110" s="31">
        <f>POCO_CTES!$E$24</f>
        <v>3</v>
      </c>
      <c r="N110" s="55">
        <f t="shared" si="40"/>
        <v>3</v>
      </c>
      <c r="O110" s="31">
        <f>POCO_CTES!$E$25</f>
        <v>3</v>
      </c>
      <c r="P110" s="55">
        <f t="shared" si="41"/>
        <v>3</v>
      </c>
      <c r="Q110" s="141"/>
    </row>
    <row r="111" spans="1:17" ht="24.75" customHeight="1" thickBot="1">
      <c r="A111" s="271" t="s">
        <v>88</v>
      </c>
      <c r="B111" s="272"/>
      <c r="C111" s="29">
        <f>POCO_CTES!$F$19</f>
        <v>0</v>
      </c>
      <c r="D111" s="55">
        <f t="shared" si="35"/>
        <v>0</v>
      </c>
      <c r="E111" s="29">
        <f>POCO_CTES!$F$20</f>
        <v>3</v>
      </c>
      <c r="F111" s="55">
        <f t="shared" si="36"/>
        <v>2.7272727272727271</v>
      </c>
      <c r="G111" s="29">
        <f>POCO_CTES!$F$21</f>
        <v>3</v>
      </c>
      <c r="H111" s="55">
        <f t="shared" si="37"/>
        <v>3</v>
      </c>
      <c r="I111" s="29">
        <f>POCO_CTES!$F$22</f>
        <v>3</v>
      </c>
      <c r="J111" s="55">
        <f t="shared" si="38"/>
        <v>3</v>
      </c>
      <c r="K111" s="29">
        <f>POCO_CTES!$F$23</f>
        <v>0</v>
      </c>
      <c r="L111" s="55">
        <f t="shared" si="39"/>
        <v>0</v>
      </c>
      <c r="M111" s="29">
        <f>POCO_CTES!$F$24</f>
        <v>0</v>
      </c>
      <c r="N111" s="55">
        <f t="shared" si="40"/>
        <v>0</v>
      </c>
      <c r="O111" s="29">
        <f>POCO_CTES!$F$25</f>
        <v>0</v>
      </c>
      <c r="P111" s="55">
        <f t="shared" si="41"/>
        <v>0</v>
      </c>
      <c r="Q111" s="141"/>
    </row>
    <row r="112" spans="1:17" ht="24.75" customHeight="1" thickBot="1">
      <c r="A112" s="271" t="s">
        <v>89</v>
      </c>
      <c r="B112" s="272"/>
      <c r="C112" s="31">
        <f>POCO_CTES!$G$19</f>
        <v>2</v>
      </c>
      <c r="D112" s="55">
        <f t="shared" si="35"/>
        <v>2</v>
      </c>
      <c r="E112" s="31">
        <f>POCO_CTES!$G$20</f>
        <v>0</v>
      </c>
      <c r="F112" s="55">
        <f t="shared" si="36"/>
        <v>0</v>
      </c>
      <c r="G112" s="31">
        <f>POCO_CTES!$G$21</f>
        <v>2</v>
      </c>
      <c r="H112" s="55">
        <f t="shared" si="37"/>
        <v>2</v>
      </c>
      <c r="I112" s="31">
        <f>POCO_CTES!$G$22</f>
        <v>2</v>
      </c>
      <c r="J112" s="55">
        <f t="shared" si="38"/>
        <v>2</v>
      </c>
      <c r="K112" s="31">
        <f>POCO_CTES!$G$23</f>
        <v>3</v>
      </c>
      <c r="L112" s="55">
        <f t="shared" si="39"/>
        <v>3</v>
      </c>
      <c r="M112" s="31">
        <f>POCO_CTES!$G$24</f>
        <v>2</v>
      </c>
      <c r="N112" s="55">
        <f t="shared" si="40"/>
        <v>2</v>
      </c>
      <c r="O112" s="31">
        <f>POCO_CTES!$G$25</f>
        <v>3</v>
      </c>
      <c r="P112" s="55">
        <f t="shared" si="41"/>
        <v>3</v>
      </c>
      <c r="Q112" s="141"/>
    </row>
    <row r="113" spans="1:17" ht="24.75" customHeight="1" thickBot="1">
      <c r="A113" s="271" t="s">
        <v>90</v>
      </c>
      <c r="B113" s="272"/>
      <c r="C113" s="29">
        <f>POCO_CTES!$H$19</f>
        <v>0</v>
      </c>
      <c r="D113" s="55">
        <f t="shared" si="35"/>
        <v>0</v>
      </c>
      <c r="E113" s="29">
        <f>POCO_CTES!$H$20</f>
        <v>2</v>
      </c>
      <c r="F113" s="55">
        <f t="shared" si="36"/>
        <v>1.8181818181818181</v>
      </c>
      <c r="G113" s="29">
        <f>POCO_CTES!$H$21</f>
        <v>3</v>
      </c>
      <c r="H113" s="55">
        <f t="shared" si="37"/>
        <v>3</v>
      </c>
      <c r="I113" s="29">
        <f>POCO_CTES!$H$22</f>
        <v>3</v>
      </c>
      <c r="J113" s="55">
        <f t="shared" si="38"/>
        <v>3</v>
      </c>
      <c r="K113" s="29">
        <f>POCO_CTES!$H$23</f>
        <v>0</v>
      </c>
      <c r="L113" s="55">
        <f t="shared" si="39"/>
        <v>0</v>
      </c>
      <c r="M113" s="29">
        <f>POCO_CTES!$H$24</f>
        <v>0</v>
      </c>
      <c r="N113" s="55">
        <f t="shared" si="40"/>
        <v>0</v>
      </c>
      <c r="O113" s="29">
        <f>POCO_CTES!$H$25</f>
        <v>0</v>
      </c>
      <c r="P113" s="55">
        <f t="shared" si="41"/>
        <v>0</v>
      </c>
      <c r="Q113" s="141"/>
    </row>
    <row r="114" spans="1:17" ht="24.75" customHeight="1" thickBot="1">
      <c r="A114" s="275" t="s">
        <v>103</v>
      </c>
      <c r="B114" s="276"/>
      <c r="C114" s="31">
        <f>POCO_CTES!$I$19</f>
        <v>3</v>
      </c>
      <c r="D114" s="55">
        <f t="shared" si="35"/>
        <v>3</v>
      </c>
      <c r="E114" s="31">
        <f>POCO_CTES!$I$20</f>
        <v>2</v>
      </c>
      <c r="F114" s="55">
        <f t="shared" si="36"/>
        <v>1.8181818181818181</v>
      </c>
      <c r="G114" s="31">
        <f>POCO_CTES!$I$21</f>
        <v>0</v>
      </c>
      <c r="H114" s="55">
        <f t="shared" si="37"/>
        <v>0</v>
      </c>
      <c r="I114" s="31">
        <f>POCO_CTES!$I$22</f>
        <v>2</v>
      </c>
      <c r="J114" s="55">
        <f t="shared" si="38"/>
        <v>2</v>
      </c>
      <c r="K114" s="31">
        <f>POCO_CTES!$I$23</f>
        <v>3</v>
      </c>
      <c r="L114" s="55">
        <f t="shared" si="39"/>
        <v>3</v>
      </c>
      <c r="M114" s="31">
        <f>POCO_CTES!$I$24</f>
        <v>0</v>
      </c>
      <c r="N114" s="55">
        <f t="shared" si="40"/>
        <v>0</v>
      </c>
      <c r="O114" s="31">
        <f>POCO_CTES!$I$25</f>
        <v>0</v>
      </c>
      <c r="P114" s="55">
        <f t="shared" si="41"/>
        <v>0</v>
      </c>
      <c r="Q114" s="141"/>
    </row>
    <row r="115" spans="1:17" ht="24.75" customHeight="1" thickBot="1">
      <c r="A115" s="245" t="s">
        <v>104</v>
      </c>
      <c r="B115" s="246"/>
      <c r="C115" s="29">
        <f>POCO_CTES!$J$19</f>
        <v>1</v>
      </c>
      <c r="D115" s="55">
        <f t="shared" si="35"/>
        <v>1</v>
      </c>
      <c r="E115" s="29">
        <f>POCO_CTES!$J$20</f>
        <v>3</v>
      </c>
      <c r="F115" s="55">
        <f t="shared" si="36"/>
        <v>2.7272727272727271</v>
      </c>
      <c r="G115" s="29">
        <f>POCO_CTES!$J$21</f>
        <v>0</v>
      </c>
      <c r="H115" s="55">
        <f t="shared" si="37"/>
        <v>0</v>
      </c>
      <c r="I115" s="29">
        <f>POCO_CTES!$J$22</f>
        <v>0</v>
      </c>
      <c r="J115" s="55">
        <f t="shared" si="38"/>
        <v>0</v>
      </c>
      <c r="K115" s="29">
        <f>POCO_CTES!$J$23</f>
        <v>3</v>
      </c>
      <c r="L115" s="55">
        <f t="shared" si="39"/>
        <v>3</v>
      </c>
      <c r="M115" s="29">
        <f>POCO_CTES!$J$24</f>
        <v>0</v>
      </c>
      <c r="N115" s="55">
        <f t="shared" si="40"/>
        <v>0</v>
      </c>
      <c r="O115" s="29">
        <f>POCO_CTES!$J$25</f>
        <v>0</v>
      </c>
      <c r="P115" s="55">
        <f t="shared" si="41"/>
        <v>0</v>
      </c>
      <c r="Q115" s="141"/>
    </row>
    <row r="116" spans="1:17" ht="30" customHeight="1">
      <c r="A116" s="261" t="s">
        <v>91</v>
      </c>
      <c r="B116" s="262"/>
      <c r="C116" s="71">
        <f>SUM(C86:C106)</f>
        <v>8.81</v>
      </c>
      <c r="D116" s="31"/>
      <c r="E116" s="68">
        <f>SUM(E86:E106)</f>
        <v>7.17</v>
      </c>
      <c r="F116" s="31"/>
      <c r="G116" s="68">
        <f>SUM(G86:G106)</f>
        <v>8.16</v>
      </c>
      <c r="H116" s="31"/>
      <c r="I116" s="71">
        <f>SUM(I86:I106)</f>
        <v>8.14</v>
      </c>
      <c r="J116" s="31"/>
      <c r="K116" s="71">
        <f>SUM(K86:K106)</f>
        <v>7.3999999999999995</v>
      </c>
      <c r="L116" s="31"/>
      <c r="M116" s="68">
        <f>SUM(M86:M106)</f>
        <v>8.5399999999999991</v>
      </c>
      <c r="N116" s="31"/>
      <c r="O116" s="71">
        <f>SUM(O86:O106)</f>
        <v>9.1399999999999988</v>
      </c>
      <c r="P116" s="31"/>
      <c r="Q116" s="141"/>
    </row>
    <row r="117" spans="1:17" ht="30" customHeight="1" thickBot="1">
      <c r="A117" s="263" t="s">
        <v>92</v>
      </c>
      <c r="B117" s="264"/>
      <c r="C117" s="69">
        <f>(C116/11)*100</f>
        <v>80.090909090909093</v>
      </c>
      <c r="D117" s="64"/>
      <c r="E117" s="69">
        <f>(E116/11)*100</f>
        <v>65.181818181818187</v>
      </c>
      <c r="F117" s="64"/>
      <c r="G117" s="69">
        <f>(G116/11)*100</f>
        <v>74.181818181818187</v>
      </c>
      <c r="H117" s="64"/>
      <c r="I117" s="69">
        <f>(I116/11)*100</f>
        <v>74.000000000000014</v>
      </c>
      <c r="J117" s="64"/>
      <c r="K117" s="69">
        <f>(K116/11)*100</f>
        <v>67.272727272727266</v>
      </c>
      <c r="L117" s="64"/>
      <c r="M117" s="69">
        <f>(M116/11)*100</f>
        <v>77.636363636363626</v>
      </c>
      <c r="N117" s="64"/>
      <c r="O117" s="69">
        <f>(O116/11)*100</f>
        <v>83.090909090909079</v>
      </c>
      <c r="P117" s="64"/>
      <c r="Q117" s="141"/>
    </row>
    <row r="118" spans="1:17" ht="15.75" customHeight="1" thickBot="1">
      <c r="A118" s="154"/>
      <c r="B118" s="141"/>
      <c r="C118" s="141"/>
      <c r="D118" s="141"/>
      <c r="E118" s="141"/>
      <c r="F118" s="141"/>
      <c r="G118" s="141"/>
      <c r="H118" s="141"/>
      <c r="I118" s="141"/>
      <c r="J118" s="141"/>
      <c r="K118" s="141"/>
      <c r="L118" s="141"/>
      <c r="M118" s="141"/>
      <c r="N118" s="141"/>
      <c r="O118" s="141"/>
      <c r="P118" s="142"/>
      <c r="Q118" s="141"/>
    </row>
    <row r="119" spans="1:17" ht="15.75" customHeight="1">
      <c r="A119" s="247" t="s">
        <v>96</v>
      </c>
      <c r="B119" s="247"/>
      <c r="C119" s="247"/>
      <c r="D119" s="247"/>
      <c r="E119" s="247"/>
      <c r="F119" s="247"/>
      <c r="G119" s="247"/>
      <c r="H119" s="247"/>
      <c r="I119" s="247"/>
      <c r="J119" s="247"/>
      <c r="K119" s="247"/>
      <c r="L119" s="247"/>
      <c r="M119" s="247"/>
      <c r="N119" s="247"/>
      <c r="O119" s="247"/>
      <c r="P119" s="247"/>
      <c r="Q119" s="141"/>
    </row>
    <row r="120" spans="1:17" ht="15.75" customHeight="1" thickBot="1">
      <c r="A120" s="248">
        <v>45017</v>
      </c>
      <c r="B120" s="249"/>
      <c r="C120" s="249"/>
      <c r="D120" s="249"/>
      <c r="E120" s="249"/>
      <c r="F120" s="249"/>
      <c r="G120" s="249"/>
      <c r="H120" s="249"/>
      <c r="I120" s="250"/>
      <c r="J120" s="250"/>
      <c r="K120" s="250"/>
      <c r="L120" s="250"/>
      <c r="M120" s="250"/>
      <c r="N120" s="250"/>
      <c r="O120" s="250"/>
      <c r="P120" s="250"/>
      <c r="Q120" s="141"/>
    </row>
    <row r="121" spans="1:17" ht="106.5" customHeight="1" thickBot="1">
      <c r="A121" s="72" t="s">
        <v>49</v>
      </c>
      <c r="B121" s="72" t="s">
        <v>50</v>
      </c>
      <c r="C121" s="251" t="s">
        <v>164</v>
      </c>
      <c r="D121" s="252"/>
      <c r="E121" s="251" t="s">
        <v>165</v>
      </c>
      <c r="F121" s="252"/>
      <c r="G121" s="251" t="s">
        <v>166</v>
      </c>
      <c r="H121" s="252"/>
      <c r="I121" s="253"/>
      <c r="J121" s="254"/>
      <c r="K121" s="254"/>
      <c r="L121" s="254"/>
      <c r="M121" s="254"/>
      <c r="N121" s="254"/>
      <c r="O121" s="254"/>
      <c r="P121" s="254"/>
      <c r="Q121" s="141"/>
    </row>
    <row r="122" spans="1:17" ht="15.75" customHeight="1">
      <c r="A122" s="29" t="s">
        <v>170</v>
      </c>
      <c r="B122" s="30" t="s">
        <v>171</v>
      </c>
      <c r="C122" s="28">
        <v>0.746</v>
      </c>
      <c r="D122" s="97" t="str">
        <f t="shared" ref="D122:D132" si="42">IF(C122&gt;=55%,"Y","N")</f>
        <v>Y</v>
      </c>
      <c r="E122" s="98">
        <v>0.78</v>
      </c>
      <c r="F122" s="99" t="str">
        <f t="shared" ref="F122:F132" si="43">IF(E122&gt;=55%,"Y","N")</f>
        <v>Y</v>
      </c>
      <c r="G122" s="28">
        <v>0.87</v>
      </c>
      <c r="H122" s="97" t="str">
        <f t="shared" ref="H122:H132" si="44">IF(G122&gt;=55%,"Y","N")</f>
        <v>Y</v>
      </c>
      <c r="I122" s="255"/>
      <c r="J122" s="255"/>
      <c r="K122" s="255"/>
      <c r="L122" s="255"/>
      <c r="M122" s="255"/>
      <c r="N122" s="255"/>
      <c r="O122" s="255"/>
      <c r="P122" s="255"/>
      <c r="Q122" s="141"/>
    </row>
    <row r="123" spans="1:17" ht="15.75" customHeight="1">
      <c r="A123" s="29" t="s">
        <v>172</v>
      </c>
      <c r="B123" s="30" t="s">
        <v>173</v>
      </c>
      <c r="C123" s="28">
        <v>0.754</v>
      </c>
      <c r="D123" s="97" t="str">
        <f t="shared" si="42"/>
        <v>Y</v>
      </c>
      <c r="E123" s="98">
        <v>0.83</v>
      </c>
      <c r="F123" s="99" t="str">
        <f t="shared" si="43"/>
        <v>Y</v>
      </c>
      <c r="G123" s="28">
        <v>0.88</v>
      </c>
      <c r="H123" s="97" t="str">
        <f t="shared" si="44"/>
        <v>Y</v>
      </c>
      <c r="I123" s="255"/>
      <c r="J123" s="255"/>
      <c r="K123" s="255"/>
      <c r="L123" s="255"/>
      <c r="M123" s="255"/>
      <c r="N123" s="255"/>
      <c r="O123" s="255"/>
      <c r="P123" s="255"/>
      <c r="Q123" s="141"/>
    </row>
    <row r="124" spans="1:17" ht="15.75" customHeight="1">
      <c r="A124" s="29" t="s">
        <v>174</v>
      </c>
      <c r="B124" s="30" t="s">
        <v>175</v>
      </c>
      <c r="C124" s="28">
        <v>0.5111</v>
      </c>
      <c r="D124" s="97" t="str">
        <f t="shared" si="42"/>
        <v>N</v>
      </c>
      <c r="E124" s="98">
        <v>0.82</v>
      </c>
      <c r="F124" s="99" t="str">
        <f t="shared" si="43"/>
        <v>Y</v>
      </c>
      <c r="G124" s="28">
        <v>0.88</v>
      </c>
      <c r="H124" s="97" t="str">
        <f t="shared" si="44"/>
        <v>Y</v>
      </c>
      <c r="I124" s="255"/>
      <c r="J124" s="255"/>
      <c r="K124" s="255"/>
      <c r="L124" s="255"/>
      <c r="M124" s="255"/>
      <c r="N124" s="255"/>
      <c r="O124" s="255"/>
      <c r="P124" s="255"/>
      <c r="Q124" s="141"/>
    </row>
    <row r="125" spans="1:17" ht="15.75" customHeight="1">
      <c r="A125" s="29" t="s">
        <v>178</v>
      </c>
      <c r="B125" s="30" t="s">
        <v>179</v>
      </c>
      <c r="C125" s="28">
        <v>0.70899999999999996</v>
      </c>
      <c r="D125" s="97" t="str">
        <f t="shared" si="42"/>
        <v>Y</v>
      </c>
      <c r="E125" s="98">
        <v>0.82</v>
      </c>
      <c r="F125" s="99" t="str">
        <f t="shared" si="43"/>
        <v>Y</v>
      </c>
      <c r="G125" s="28">
        <v>0.85</v>
      </c>
      <c r="H125" s="97" t="str">
        <f t="shared" si="44"/>
        <v>Y</v>
      </c>
      <c r="I125" s="255"/>
      <c r="J125" s="255"/>
      <c r="K125" s="255"/>
      <c r="L125" s="255"/>
      <c r="M125" s="255"/>
      <c r="N125" s="255"/>
      <c r="O125" s="255"/>
      <c r="P125" s="255"/>
      <c r="Q125" s="141"/>
    </row>
    <row r="126" spans="1:17" ht="15.75" customHeight="1">
      <c r="A126" s="29" t="s">
        <v>180</v>
      </c>
      <c r="B126" s="30" t="s">
        <v>181</v>
      </c>
      <c r="C126" s="28">
        <v>0.64</v>
      </c>
      <c r="D126" s="97" t="str">
        <f t="shared" si="42"/>
        <v>Y</v>
      </c>
      <c r="E126" s="98">
        <v>0.82</v>
      </c>
      <c r="F126" s="99" t="str">
        <f t="shared" si="43"/>
        <v>Y</v>
      </c>
      <c r="G126" s="28">
        <v>0.88</v>
      </c>
      <c r="H126" s="97" t="str">
        <f t="shared" si="44"/>
        <v>Y</v>
      </c>
      <c r="I126" s="255"/>
      <c r="J126" s="255"/>
      <c r="K126" s="255"/>
      <c r="L126" s="255"/>
      <c r="M126" s="255"/>
      <c r="N126" s="255"/>
      <c r="O126" s="255"/>
      <c r="P126" s="255"/>
      <c r="Q126" s="141"/>
    </row>
    <row r="127" spans="1:17" ht="15.75" customHeight="1">
      <c r="A127" s="29" t="s">
        <v>182</v>
      </c>
      <c r="B127" s="30" t="s">
        <v>183</v>
      </c>
      <c r="C127" s="28">
        <v>0.751</v>
      </c>
      <c r="D127" s="97" t="str">
        <f t="shared" si="42"/>
        <v>Y</v>
      </c>
      <c r="E127" s="98">
        <v>0.81</v>
      </c>
      <c r="F127" s="99" t="str">
        <f t="shared" si="43"/>
        <v>Y</v>
      </c>
      <c r="G127" s="28">
        <v>0.91</v>
      </c>
      <c r="H127" s="97" t="str">
        <f t="shared" si="44"/>
        <v>Y</v>
      </c>
      <c r="I127" s="255"/>
      <c r="J127" s="255"/>
      <c r="K127" s="255"/>
      <c r="L127" s="255"/>
      <c r="M127" s="255"/>
      <c r="N127" s="255"/>
      <c r="O127" s="255"/>
      <c r="P127" s="255"/>
      <c r="Q127" s="141"/>
    </row>
    <row r="128" spans="1:17" ht="15.75" customHeight="1">
      <c r="A128" s="29" t="s">
        <v>184</v>
      </c>
      <c r="B128" s="30" t="s">
        <v>185</v>
      </c>
      <c r="C128" s="28">
        <v>0.56000000000000005</v>
      </c>
      <c r="D128" s="97" t="str">
        <f t="shared" si="42"/>
        <v>Y</v>
      </c>
      <c r="E128" s="98">
        <v>0.78</v>
      </c>
      <c r="F128" s="99" t="str">
        <f t="shared" si="43"/>
        <v>Y</v>
      </c>
      <c r="G128" s="28">
        <v>0.83</v>
      </c>
      <c r="H128" s="97" t="str">
        <f t="shared" si="44"/>
        <v>Y</v>
      </c>
      <c r="I128" s="255"/>
      <c r="J128" s="255"/>
      <c r="K128" s="255"/>
      <c r="L128" s="255"/>
      <c r="M128" s="255"/>
      <c r="N128" s="255"/>
      <c r="O128" s="255"/>
      <c r="P128" s="255"/>
      <c r="Q128" s="141"/>
    </row>
    <row r="129" spans="1:17" ht="15.75" customHeight="1">
      <c r="A129" s="29" t="s">
        <v>188</v>
      </c>
      <c r="B129" s="30" t="s">
        <v>189</v>
      </c>
      <c r="C129" s="28">
        <v>0.71699999999999997</v>
      </c>
      <c r="D129" s="97" t="str">
        <f t="shared" si="42"/>
        <v>Y</v>
      </c>
      <c r="E129" s="98">
        <v>0.82</v>
      </c>
      <c r="F129" s="99" t="str">
        <f t="shared" si="43"/>
        <v>Y</v>
      </c>
      <c r="G129" s="28">
        <v>0.87</v>
      </c>
      <c r="H129" s="97" t="str">
        <f t="shared" si="44"/>
        <v>Y</v>
      </c>
      <c r="I129" s="255"/>
      <c r="J129" s="255"/>
      <c r="K129" s="255"/>
      <c r="L129" s="255"/>
      <c r="M129" s="255"/>
      <c r="N129" s="255"/>
      <c r="O129" s="255"/>
      <c r="P129" s="255"/>
      <c r="Q129" s="141"/>
    </row>
    <row r="130" spans="1:17" ht="15.75" customHeight="1">
      <c r="A130" s="29" t="s">
        <v>190</v>
      </c>
      <c r="B130" s="30" t="s">
        <v>191</v>
      </c>
      <c r="C130" s="28">
        <v>0.71399999999999997</v>
      </c>
      <c r="D130" s="97" t="str">
        <f t="shared" si="42"/>
        <v>Y</v>
      </c>
      <c r="E130" s="98">
        <v>0.78</v>
      </c>
      <c r="F130" s="99" t="str">
        <f t="shared" si="43"/>
        <v>Y</v>
      </c>
      <c r="G130" s="28">
        <v>0.83</v>
      </c>
      <c r="H130" s="97" t="str">
        <f t="shared" si="44"/>
        <v>Y</v>
      </c>
      <c r="I130" s="255"/>
      <c r="J130" s="255"/>
      <c r="K130" s="255"/>
      <c r="L130" s="255"/>
      <c r="M130" s="255"/>
      <c r="N130" s="255"/>
      <c r="O130" s="255"/>
      <c r="P130" s="255"/>
      <c r="Q130" s="141"/>
    </row>
    <row r="131" spans="1:17" ht="15.75" customHeight="1">
      <c r="A131" s="29" t="s">
        <v>192</v>
      </c>
      <c r="B131" s="30" t="s">
        <v>193</v>
      </c>
      <c r="C131" s="28">
        <v>0.51200000000000001</v>
      </c>
      <c r="D131" s="97" t="str">
        <f t="shared" si="42"/>
        <v>N</v>
      </c>
      <c r="E131" s="98">
        <v>0.82</v>
      </c>
      <c r="F131" s="99" t="str">
        <f t="shared" si="43"/>
        <v>Y</v>
      </c>
      <c r="G131" s="28">
        <v>0.87</v>
      </c>
      <c r="H131" s="97" t="str">
        <f t="shared" si="44"/>
        <v>Y</v>
      </c>
      <c r="I131" s="255"/>
      <c r="J131" s="255"/>
      <c r="K131" s="255"/>
      <c r="L131" s="255"/>
      <c r="M131" s="255"/>
      <c r="N131" s="255"/>
      <c r="O131" s="255"/>
      <c r="P131" s="255"/>
      <c r="Q131" s="141"/>
    </row>
    <row r="132" spans="1:17">
      <c r="A132" s="29" t="s">
        <v>194</v>
      </c>
      <c r="B132" s="30" t="s">
        <v>195</v>
      </c>
      <c r="C132" s="28">
        <v>0.75600000000000001</v>
      </c>
      <c r="D132" s="97" t="str">
        <f t="shared" si="42"/>
        <v>Y</v>
      </c>
      <c r="E132" s="98">
        <v>0.82</v>
      </c>
      <c r="F132" s="99" t="str">
        <f t="shared" si="43"/>
        <v>Y</v>
      </c>
      <c r="G132" s="28">
        <v>0.91</v>
      </c>
      <c r="H132" s="97" t="str">
        <f t="shared" si="44"/>
        <v>Y</v>
      </c>
      <c r="I132" s="255"/>
      <c r="J132" s="255"/>
      <c r="K132" s="255"/>
      <c r="L132" s="255"/>
      <c r="M132" s="255"/>
      <c r="N132" s="255"/>
      <c r="O132" s="255"/>
      <c r="P132" s="255"/>
      <c r="Q132" s="141"/>
    </row>
    <row r="133" spans="1:17">
      <c r="A133" s="29"/>
      <c r="B133" s="30"/>
      <c r="C133" s="28"/>
      <c r="D133" s="97"/>
      <c r="E133" s="98"/>
      <c r="F133" s="99"/>
      <c r="G133" s="28"/>
      <c r="H133" s="97"/>
      <c r="I133" s="255"/>
      <c r="J133" s="255"/>
      <c r="K133" s="255"/>
      <c r="L133" s="255"/>
      <c r="M133" s="255"/>
      <c r="N133" s="255"/>
      <c r="O133" s="255"/>
      <c r="P133" s="255"/>
      <c r="Q133" s="141"/>
    </row>
    <row r="134" spans="1:17">
      <c r="A134" s="29"/>
      <c r="B134" s="30"/>
      <c r="C134" s="28"/>
      <c r="D134" s="97"/>
      <c r="E134" s="98"/>
      <c r="F134" s="99"/>
      <c r="G134" s="28"/>
      <c r="H134" s="97"/>
      <c r="I134" s="255"/>
      <c r="J134" s="255"/>
      <c r="K134" s="255"/>
      <c r="L134" s="255"/>
      <c r="M134" s="255"/>
      <c r="N134" s="255"/>
      <c r="O134" s="255"/>
      <c r="P134" s="255"/>
      <c r="Q134" s="141"/>
    </row>
    <row r="135" spans="1:17">
      <c r="A135" s="29"/>
      <c r="B135" s="30"/>
      <c r="C135" s="28"/>
      <c r="D135" s="97"/>
      <c r="E135" s="98"/>
      <c r="F135" s="99"/>
      <c r="G135" s="28"/>
      <c r="H135" s="97"/>
      <c r="I135" s="255"/>
      <c r="J135" s="255"/>
      <c r="K135" s="255"/>
      <c r="L135" s="255"/>
      <c r="M135" s="255"/>
      <c r="N135" s="255"/>
      <c r="O135" s="255"/>
      <c r="P135" s="255"/>
      <c r="Q135" s="141"/>
    </row>
    <row r="136" spans="1:17">
      <c r="A136" s="29"/>
      <c r="B136" s="30"/>
      <c r="C136" s="28"/>
      <c r="D136" s="97"/>
      <c r="E136" s="98"/>
      <c r="F136" s="99"/>
      <c r="G136" s="28"/>
      <c r="H136" s="97"/>
      <c r="I136" s="255"/>
      <c r="J136" s="255"/>
      <c r="K136" s="255"/>
      <c r="L136" s="255"/>
      <c r="M136" s="255"/>
      <c r="N136" s="255"/>
      <c r="O136" s="255"/>
      <c r="P136" s="255"/>
      <c r="Q136" s="141"/>
    </row>
    <row r="137" spans="1:17">
      <c r="A137" s="29"/>
      <c r="B137" s="30"/>
      <c r="C137" s="28"/>
      <c r="D137" s="97"/>
      <c r="E137" s="98"/>
      <c r="F137" s="99"/>
      <c r="G137" s="28"/>
      <c r="H137" s="97"/>
      <c r="I137" s="255"/>
      <c r="J137" s="255"/>
      <c r="K137" s="255"/>
      <c r="L137" s="255"/>
      <c r="M137" s="255"/>
      <c r="N137" s="255"/>
      <c r="O137" s="255"/>
      <c r="P137" s="255"/>
      <c r="Q137" s="141"/>
    </row>
    <row r="138" spans="1:17">
      <c r="A138" s="29"/>
      <c r="B138" s="30"/>
      <c r="C138" s="28"/>
      <c r="D138" s="97"/>
      <c r="E138" s="98"/>
      <c r="F138" s="99"/>
      <c r="G138" s="28"/>
      <c r="H138" s="97"/>
      <c r="I138" s="255"/>
      <c r="J138" s="255"/>
      <c r="K138" s="255"/>
      <c r="L138" s="255"/>
      <c r="M138" s="255"/>
      <c r="N138" s="255"/>
      <c r="O138" s="255"/>
      <c r="P138" s="255"/>
      <c r="Q138" s="141"/>
    </row>
    <row r="139" spans="1:17">
      <c r="A139" s="29"/>
      <c r="B139" s="30"/>
      <c r="C139" s="28"/>
      <c r="D139" s="97"/>
      <c r="E139" s="98"/>
      <c r="F139" s="99"/>
      <c r="G139" s="28"/>
      <c r="H139" s="97"/>
      <c r="I139" s="255"/>
      <c r="J139" s="255"/>
      <c r="K139" s="255"/>
      <c r="L139" s="255"/>
      <c r="M139" s="255"/>
      <c r="N139" s="255"/>
      <c r="O139" s="255"/>
      <c r="P139" s="255"/>
      <c r="Q139" s="141"/>
    </row>
    <row r="140" spans="1:17">
      <c r="A140" s="29"/>
      <c r="B140" s="30"/>
      <c r="C140" s="28"/>
      <c r="D140" s="97"/>
      <c r="E140" s="98"/>
      <c r="F140" s="99"/>
      <c r="G140" s="28"/>
      <c r="H140" s="97"/>
      <c r="I140" s="255"/>
      <c r="J140" s="255"/>
      <c r="K140" s="255"/>
      <c r="L140" s="255"/>
      <c r="M140" s="255"/>
      <c r="N140" s="255"/>
      <c r="O140" s="255"/>
      <c r="P140" s="255"/>
      <c r="Q140" s="141"/>
    </row>
    <row r="141" spans="1:17" ht="16.5" thickBot="1">
      <c r="A141" s="75"/>
      <c r="B141" s="75"/>
      <c r="C141" s="75"/>
      <c r="D141" s="75"/>
      <c r="E141" s="75"/>
      <c r="F141" s="75"/>
      <c r="G141" s="75"/>
      <c r="H141" s="75"/>
      <c r="I141" s="255"/>
      <c r="J141" s="255"/>
      <c r="K141" s="255"/>
      <c r="L141" s="255"/>
      <c r="M141" s="255"/>
      <c r="N141" s="255"/>
      <c r="O141" s="255"/>
      <c r="P141" s="255"/>
      <c r="Q141" s="141"/>
    </row>
    <row r="142" spans="1:17" ht="34.5" customHeight="1" thickBot="1">
      <c r="A142" s="257" t="s">
        <v>83</v>
      </c>
      <c r="B142" s="256"/>
      <c r="C142" s="76"/>
      <c r="D142" s="77">
        <f>COUNTIF(D122:D140,"Y")</f>
        <v>9</v>
      </c>
      <c r="E142" s="76"/>
      <c r="F142" s="77">
        <f>COUNTIF(F122:F140,"Y")</f>
        <v>11</v>
      </c>
      <c r="G142" s="76"/>
      <c r="H142" s="77">
        <f>COUNTIF(H122:H140,"Y")</f>
        <v>11</v>
      </c>
      <c r="I142" s="255"/>
      <c r="J142" s="255"/>
      <c r="K142" s="255"/>
      <c r="L142" s="255"/>
      <c r="M142" s="255"/>
      <c r="N142" s="255"/>
      <c r="O142" s="255"/>
      <c r="P142" s="255"/>
      <c r="Q142" s="141"/>
    </row>
    <row r="143" spans="1:17" ht="34.5" customHeight="1" thickBot="1">
      <c r="A143" s="286" t="s">
        <v>84</v>
      </c>
      <c r="B143" s="280"/>
      <c r="C143" s="60"/>
      <c r="D143" s="62">
        <f>(D142/11)*100</f>
        <v>81.818181818181827</v>
      </c>
      <c r="E143" s="60"/>
      <c r="F143" s="62">
        <f>(F142/11)*100</f>
        <v>100</v>
      </c>
      <c r="G143" s="60"/>
      <c r="H143" s="62">
        <f>(H142/11)*100</f>
        <v>100</v>
      </c>
      <c r="I143" s="255"/>
      <c r="J143" s="255"/>
      <c r="K143" s="255"/>
      <c r="L143" s="255"/>
      <c r="M143" s="255"/>
      <c r="N143" s="255"/>
      <c r="O143" s="255"/>
      <c r="P143" s="255"/>
      <c r="Q143" s="141"/>
    </row>
    <row r="144" spans="1:17" ht="24.75" customHeight="1" thickBot="1">
      <c r="A144" s="270" t="s">
        <v>85</v>
      </c>
      <c r="B144" s="262"/>
      <c r="C144" s="31">
        <f>POCO_CTES!$C$33</f>
        <v>0</v>
      </c>
      <c r="D144" s="55">
        <f>C144*($D$143/100)</f>
        <v>0</v>
      </c>
      <c r="E144" s="31">
        <f>POCO_CTES!$C$34</f>
        <v>0</v>
      </c>
      <c r="F144" s="55">
        <f>E144*($F$143/100)</f>
        <v>0</v>
      </c>
      <c r="G144" s="31">
        <f>POCO_CTES!$C$35</f>
        <v>0</v>
      </c>
      <c r="H144" s="55">
        <f>G144*($H$143/100)</f>
        <v>0</v>
      </c>
      <c r="I144" s="255"/>
      <c r="J144" s="255"/>
      <c r="K144" s="255"/>
      <c r="L144" s="255"/>
      <c r="M144" s="255"/>
      <c r="N144" s="255"/>
      <c r="O144" s="255"/>
      <c r="P144" s="255"/>
      <c r="Q144" s="141"/>
    </row>
    <row r="145" spans="1:17" ht="24.75" customHeight="1" thickBot="1">
      <c r="A145" s="271" t="s">
        <v>86</v>
      </c>
      <c r="B145" s="272"/>
      <c r="C145" s="29">
        <f>POCO_CTES!$D$33</f>
        <v>3</v>
      </c>
      <c r="D145" s="55">
        <f t="shared" ref="D145:D151" si="45">C145*($D$143/100)</f>
        <v>2.4545454545454546</v>
      </c>
      <c r="E145" s="29">
        <f>POCO_CTES!$D$34</f>
        <v>3</v>
      </c>
      <c r="F145" s="55">
        <f t="shared" ref="F145:F151" si="46">E145*($F$143/100)</f>
        <v>3</v>
      </c>
      <c r="G145" s="29">
        <f>POCO_CTES!$D$35</f>
        <v>3</v>
      </c>
      <c r="H145" s="55">
        <f t="shared" ref="H145:H151" si="47">G145*($H$143/100)</f>
        <v>3</v>
      </c>
      <c r="I145" s="255"/>
      <c r="J145" s="255"/>
      <c r="K145" s="255"/>
      <c r="L145" s="255"/>
      <c r="M145" s="255"/>
      <c r="N145" s="255"/>
      <c r="O145" s="255"/>
      <c r="P145" s="255"/>
      <c r="Q145" s="141"/>
    </row>
    <row r="146" spans="1:17" ht="24.75" customHeight="1" thickBot="1">
      <c r="A146" s="271" t="s">
        <v>87</v>
      </c>
      <c r="B146" s="272"/>
      <c r="C146" s="31">
        <f>POCO_CTES!$E$33</f>
        <v>3</v>
      </c>
      <c r="D146" s="55">
        <f t="shared" si="45"/>
        <v>2.4545454545454546</v>
      </c>
      <c r="E146" s="31">
        <f>POCO_CTES!$E$34</f>
        <v>3</v>
      </c>
      <c r="F146" s="55">
        <f t="shared" si="46"/>
        <v>3</v>
      </c>
      <c r="G146" s="31">
        <f>POCO_CTES!$E$35</f>
        <v>3</v>
      </c>
      <c r="H146" s="55">
        <f t="shared" si="47"/>
        <v>3</v>
      </c>
      <c r="I146" s="255"/>
      <c r="J146" s="255"/>
      <c r="K146" s="255"/>
      <c r="L146" s="255"/>
      <c r="M146" s="255"/>
      <c r="N146" s="255"/>
      <c r="O146" s="255"/>
      <c r="P146" s="255"/>
      <c r="Q146" s="141"/>
    </row>
    <row r="147" spans="1:17" ht="24.75" customHeight="1" thickBot="1">
      <c r="A147" s="271" t="s">
        <v>88</v>
      </c>
      <c r="B147" s="272"/>
      <c r="C147" s="29">
        <f>POCO_CTES!$F$33</f>
        <v>3</v>
      </c>
      <c r="D147" s="55">
        <f t="shared" si="45"/>
        <v>2.4545454545454546</v>
      </c>
      <c r="E147" s="29">
        <f>POCO_CTES!$F$34</f>
        <v>0</v>
      </c>
      <c r="F147" s="55">
        <f t="shared" si="46"/>
        <v>0</v>
      </c>
      <c r="G147" s="29">
        <f>POCO_CTES!$F$35</f>
        <v>0</v>
      </c>
      <c r="H147" s="55">
        <f t="shared" si="47"/>
        <v>0</v>
      </c>
      <c r="I147" s="255"/>
      <c r="J147" s="255"/>
      <c r="K147" s="255"/>
      <c r="L147" s="255"/>
      <c r="M147" s="255"/>
      <c r="N147" s="255"/>
      <c r="O147" s="255"/>
      <c r="P147" s="255"/>
      <c r="Q147" s="141"/>
    </row>
    <row r="148" spans="1:17" ht="24.75" customHeight="1" thickBot="1">
      <c r="A148" s="271" t="s">
        <v>89</v>
      </c>
      <c r="B148" s="272"/>
      <c r="C148" s="31">
        <f>POCO_CTES!$G33</f>
        <v>3</v>
      </c>
      <c r="D148" s="55">
        <f t="shared" si="45"/>
        <v>2.4545454545454546</v>
      </c>
      <c r="E148" s="31">
        <f>POCO_CTES!$G34</f>
        <v>2</v>
      </c>
      <c r="F148" s="55">
        <f t="shared" si="46"/>
        <v>2</v>
      </c>
      <c r="G148" s="31">
        <f>POCO_CTES!$G35</f>
        <v>3</v>
      </c>
      <c r="H148" s="55">
        <f t="shared" si="47"/>
        <v>3</v>
      </c>
      <c r="I148" s="255"/>
      <c r="J148" s="255"/>
      <c r="K148" s="255"/>
      <c r="L148" s="255"/>
      <c r="M148" s="255"/>
      <c r="N148" s="255"/>
      <c r="O148" s="255"/>
      <c r="P148" s="255"/>
      <c r="Q148" s="141"/>
    </row>
    <row r="149" spans="1:17" ht="24.75" customHeight="1" thickBot="1">
      <c r="A149" s="271" t="s">
        <v>90</v>
      </c>
      <c r="B149" s="272"/>
      <c r="C149" s="29">
        <f>POCO_CTES!$H$33</f>
        <v>0</v>
      </c>
      <c r="D149" s="55">
        <f t="shared" si="45"/>
        <v>0</v>
      </c>
      <c r="E149" s="29">
        <f>POCO_CTES!$H$34</f>
        <v>0</v>
      </c>
      <c r="F149" s="55">
        <f t="shared" si="46"/>
        <v>0</v>
      </c>
      <c r="G149" s="29">
        <f>POCO_CTES!$H$35</f>
        <v>0</v>
      </c>
      <c r="H149" s="55">
        <f t="shared" si="47"/>
        <v>0</v>
      </c>
      <c r="I149" s="255"/>
      <c r="J149" s="255"/>
      <c r="K149" s="255"/>
      <c r="L149" s="255"/>
      <c r="M149" s="255"/>
      <c r="N149" s="255"/>
      <c r="O149" s="255"/>
      <c r="P149" s="255"/>
      <c r="Q149" s="141"/>
    </row>
    <row r="150" spans="1:17" ht="24.75" customHeight="1" thickBot="1">
      <c r="A150" s="275" t="s">
        <v>103</v>
      </c>
      <c r="B150" s="276"/>
      <c r="C150" s="31">
        <f>POCO_CTES!$I$33</f>
        <v>3</v>
      </c>
      <c r="D150" s="55">
        <f t="shared" si="45"/>
        <v>2.4545454545454546</v>
      </c>
      <c r="E150" s="31">
        <f>POCO_CTES!$I$34</f>
        <v>0</v>
      </c>
      <c r="F150" s="55">
        <f t="shared" si="46"/>
        <v>0</v>
      </c>
      <c r="G150" s="31">
        <f>POCO_CTES!$I$35</f>
        <v>0</v>
      </c>
      <c r="H150" s="55">
        <f t="shared" si="47"/>
        <v>0</v>
      </c>
      <c r="I150" s="255"/>
      <c r="J150" s="255"/>
      <c r="K150" s="255"/>
      <c r="L150" s="255"/>
      <c r="M150" s="255"/>
      <c r="N150" s="255"/>
      <c r="O150" s="255"/>
      <c r="P150" s="255"/>
      <c r="Q150" s="141"/>
    </row>
    <row r="151" spans="1:17" ht="24.75" customHeight="1" thickBot="1">
      <c r="A151" s="245" t="s">
        <v>104</v>
      </c>
      <c r="B151" s="246"/>
      <c r="C151" s="29">
        <f>POCO_CTES!$J$33</f>
        <v>3</v>
      </c>
      <c r="D151" s="55">
        <f t="shared" si="45"/>
        <v>2.4545454545454546</v>
      </c>
      <c r="E151" s="29">
        <f>POCO_CTES!$J$34</f>
        <v>0</v>
      </c>
      <c r="F151" s="55">
        <f t="shared" si="46"/>
        <v>0</v>
      </c>
      <c r="G151" s="29">
        <f>POCO_CTES!$J$35</f>
        <v>0</v>
      </c>
      <c r="H151" s="55">
        <f t="shared" si="47"/>
        <v>0</v>
      </c>
      <c r="I151" s="255"/>
      <c r="J151" s="255"/>
      <c r="K151" s="255"/>
      <c r="L151" s="255"/>
      <c r="M151" s="255"/>
      <c r="N151" s="255"/>
      <c r="O151" s="255"/>
      <c r="P151" s="255"/>
      <c r="Q151" s="141"/>
    </row>
    <row r="152" spans="1:17" ht="30" customHeight="1">
      <c r="A152" s="261" t="s">
        <v>91</v>
      </c>
      <c r="B152" s="262"/>
      <c r="C152" s="71">
        <f>SUM(C122:C140)</f>
        <v>7.3701000000000008</v>
      </c>
      <c r="D152" s="31"/>
      <c r="E152" s="68">
        <f>SUM(E122:E140)</f>
        <v>8.9</v>
      </c>
      <c r="F152" s="31"/>
      <c r="G152" s="68">
        <f>SUM(G122:G140)</f>
        <v>9.58</v>
      </c>
      <c r="H152" s="31"/>
      <c r="I152" s="255"/>
      <c r="J152" s="255"/>
      <c r="K152" s="255"/>
      <c r="L152" s="255"/>
      <c r="M152" s="255"/>
      <c r="N152" s="255"/>
      <c r="O152" s="255"/>
      <c r="P152" s="255"/>
      <c r="Q152" s="141"/>
    </row>
    <row r="153" spans="1:17" ht="30" customHeight="1" thickBot="1">
      <c r="A153" s="263" t="s">
        <v>92</v>
      </c>
      <c r="B153" s="264"/>
      <c r="C153" s="69">
        <f>(C152/11)*100</f>
        <v>67.000909090909104</v>
      </c>
      <c r="D153" s="64"/>
      <c r="E153" s="69">
        <f>(E152/11)*100</f>
        <v>80.909090909090907</v>
      </c>
      <c r="F153" s="64"/>
      <c r="G153" s="69">
        <f>(G152/11)*100</f>
        <v>87.090909090909093</v>
      </c>
      <c r="H153" s="64"/>
      <c r="I153" s="256"/>
      <c r="J153" s="256"/>
      <c r="K153" s="256"/>
      <c r="L153" s="256"/>
      <c r="M153" s="256"/>
      <c r="N153" s="256"/>
      <c r="O153" s="256"/>
      <c r="P153" s="256"/>
      <c r="Q153" s="141"/>
    </row>
    <row r="154" spans="1:17" ht="15.75" customHeight="1">
      <c r="A154" s="141"/>
      <c r="B154" s="141"/>
      <c r="C154" s="141"/>
      <c r="D154" s="141"/>
      <c r="E154" s="141"/>
      <c r="F154" s="141"/>
      <c r="G154" s="141"/>
      <c r="H154" s="141"/>
      <c r="I154" s="141"/>
      <c r="J154" s="141"/>
      <c r="K154" s="141"/>
      <c r="L154" s="141"/>
      <c r="M154" s="141"/>
      <c r="N154" s="141"/>
      <c r="O154" s="141"/>
      <c r="P154" s="141"/>
    </row>
    <row r="155" spans="1:17" ht="16.5" thickBot="1"/>
    <row r="156" spans="1:17" s="44" customFormat="1" ht="51" customHeight="1" thickBot="1">
      <c r="A156" s="265" t="s">
        <v>227</v>
      </c>
      <c r="B156" s="266"/>
      <c r="C156" s="266"/>
      <c r="D156" s="266"/>
      <c r="E156" s="266"/>
      <c r="F156" s="266"/>
      <c r="G156" s="266"/>
      <c r="H156" s="266"/>
      <c r="I156" s="266"/>
      <c r="J156" s="267"/>
    </row>
    <row r="157" spans="1:17" s="44" customFormat="1" ht="24.95" customHeight="1" thickBot="1">
      <c r="A157" s="157" t="s">
        <v>1</v>
      </c>
      <c r="B157" s="79" t="s">
        <v>2</v>
      </c>
      <c r="C157" s="79" t="s">
        <v>3</v>
      </c>
      <c r="D157" s="79" t="s">
        <v>4</v>
      </c>
      <c r="E157" s="79" t="s">
        <v>5</v>
      </c>
      <c r="F157" s="79" t="s">
        <v>6</v>
      </c>
      <c r="G157" s="79" t="s">
        <v>7</v>
      </c>
      <c r="H157" s="79" t="s">
        <v>8</v>
      </c>
      <c r="I157" s="79" t="s">
        <v>9</v>
      </c>
      <c r="J157" s="158" t="s">
        <v>10</v>
      </c>
    </row>
    <row r="158" spans="1:17" s="44" customFormat="1" ht="31.5">
      <c r="A158" s="268" t="s">
        <v>16</v>
      </c>
      <c r="B158" s="45" t="s">
        <v>24</v>
      </c>
      <c r="C158" s="46">
        <f>D34</f>
        <v>0</v>
      </c>
      <c r="D158" s="46">
        <f>D35</f>
        <v>2.7272727272727271</v>
      </c>
      <c r="E158" s="46">
        <f>D36</f>
        <v>0</v>
      </c>
      <c r="F158" s="46">
        <f>D37</f>
        <v>1.8181818181818181</v>
      </c>
      <c r="G158" s="46">
        <f>D38</f>
        <v>0</v>
      </c>
      <c r="H158" s="46">
        <f>D39</f>
        <v>0</v>
      </c>
      <c r="I158" s="46">
        <f>D40</f>
        <v>2.7272727272727271</v>
      </c>
      <c r="J158" s="159">
        <f>D41</f>
        <v>1.8181818181818181</v>
      </c>
      <c r="L158" s="130"/>
    </row>
    <row r="159" spans="1:17" s="44" customFormat="1" ht="31.5">
      <c r="A159" s="259"/>
      <c r="B159" s="47" t="s">
        <v>25</v>
      </c>
      <c r="C159" s="48">
        <f>F34</f>
        <v>3</v>
      </c>
      <c r="D159" s="48">
        <f>F35</f>
        <v>3</v>
      </c>
      <c r="E159" s="48">
        <f>F36</f>
        <v>0</v>
      </c>
      <c r="F159" s="48">
        <f>F37</f>
        <v>0</v>
      </c>
      <c r="G159" s="48">
        <f>F38</f>
        <v>0</v>
      </c>
      <c r="H159" s="48">
        <f>F39</f>
        <v>0</v>
      </c>
      <c r="I159" s="48">
        <f>F40</f>
        <v>0</v>
      </c>
      <c r="J159" s="160">
        <f>F41</f>
        <v>3</v>
      </c>
      <c r="L159" s="130"/>
    </row>
    <row r="160" spans="1:17" s="44" customFormat="1" ht="31.5">
      <c r="A160" s="259"/>
      <c r="B160" s="47" t="s">
        <v>26</v>
      </c>
      <c r="C160" s="48">
        <f>H34</f>
        <v>2.4545454545454546</v>
      </c>
      <c r="D160" s="48">
        <f>H35</f>
        <v>0</v>
      </c>
      <c r="E160" s="48">
        <f>H36</f>
        <v>2.4545454545454546</v>
      </c>
      <c r="F160" s="48">
        <f>H37</f>
        <v>0</v>
      </c>
      <c r="G160" s="48">
        <f>H38</f>
        <v>1.6363636363636365</v>
      </c>
      <c r="H160" s="48">
        <f>H39</f>
        <v>0</v>
      </c>
      <c r="I160" s="49">
        <f>H40</f>
        <v>0</v>
      </c>
      <c r="J160" s="161">
        <f>H41</f>
        <v>0</v>
      </c>
      <c r="L160" s="130"/>
    </row>
    <row r="161" spans="1:12" s="44" customFormat="1">
      <c r="A161" s="259"/>
      <c r="B161" s="47" t="s">
        <v>27</v>
      </c>
      <c r="C161" s="48">
        <f>J34</f>
        <v>3</v>
      </c>
      <c r="D161" s="48">
        <f>J35</f>
        <v>3</v>
      </c>
      <c r="E161" s="48">
        <f>J36</f>
        <v>2</v>
      </c>
      <c r="F161" s="48">
        <f>J37</f>
        <v>3</v>
      </c>
      <c r="G161" s="48">
        <f>J38</f>
        <v>0</v>
      </c>
      <c r="H161" s="48">
        <f>J39</f>
        <v>2</v>
      </c>
      <c r="I161" s="48">
        <f>J40</f>
        <v>0</v>
      </c>
      <c r="J161" s="160">
        <f>J41</f>
        <v>0</v>
      </c>
      <c r="L161" s="130"/>
    </row>
    <row r="162" spans="1:12" s="44" customFormat="1">
      <c r="A162" s="259"/>
      <c r="B162" s="47" t="s">
        <v>28</v>
      </c>
      <c r="C162" s="48">
        <f>L34</f>
        <v>0</v>
      </c>
      <c r="D162" s="48">
        <f>L35</f>
        <v>3</v>
      </c>
      <c r="E162" s="48">
        <f>L36</f>
        <v>0</v>
      </c>
      <c r="F162" s="48">
        <f>L37</f>
        <v>0</v>
      </c>
      <c r="G162" s="48">
        <f>L38</f>
        <v>3</v>
      </c>
      <c r="H162" s="48">
        <f>L39</f>
        <v>0</v>
      </c>
      <c r="I162" s="48">
        <f>L40</f>
        <v>0</v>
      </c>
      <c r="J162" s="160">
        <f>L41</f>
        <v>0</v>
      </c>
      <c r="L162" s="130"/>
    </row>
    <row r="163" spans="1:12" s="44" customFormat="1">
      <c r="A163" s="259"/>
      <c r="B163" s="47" t="s">
        <v>29</v>
      </c>
      <c r="C163" s="48">
        <f>N34</f>
        <v>3</v>
      </c>
      <c r="D163" s="48">
        <f>N35</f>
        <v>3</v>
      </c>
      <c r="E163" s="49">
        <f>N36</f>
        <v>0</v>
      </c>
      <c r="F163" s="48">
        <f>N37</f>
        <v>0</v>
      </c>
      <c r="G163" s="48">
        <f>N38</f>
        <v>0</v>
      </c>
      <c r="H163" s="48">
        <f>N39</f>
        <v>0</v>
      </c>
      <c r="I163" s="48">
        <f>N40</f>
        <v>0</v>
      </c>
      <c r="J163" s="160">
        <f>N41</f>
        <v>0</v>
      </c>
      <c r="L163" s="131"/>
    </row>
    <row r="164" spans="1:12" s="44" customFormat="1" ht="16.5" thickBot="1">
      <c r="A164" s="269"/>
      <c r="B164" s="50" t="s">
        <v>30</v>
      </c>
      <c r="C164" s="48">
        <f>P34</f>
        <v>3</v>
      </c>
      <c r="D164" s="48">
        <f>P35</f>
        <v>3</v>
      </c>
      <c r="E164" s="48">
        <f>P36</f>
        <v>3</v>
      </c>
      <c r="F164" s="48">
        <f>P37</f>
        <v>0</v>
      </c>
      <c r="G164" s="48">
        <f>P38</f>
        <v>0</v>
      </c>
      <c r="H164" s="48">
        <f>P39</f>
        <v>0</v>
      </c>
      <c r="I164" s="48">
        <f>P40</f>
        <v>0</v>
      </c>
      <c r="J164" s="160">
        <f>P41</f>
        <v>0</v>
      </c>
      <c r="L164" s="130"/>
    </row>
    <row r="165" spans="1:12" s="44" customFormat="1" ht="31.5">
      <c r="A165" s="268" t="s">
        <v>17</v>
      </c>
      <c r="B165" s="45" t="s">
        <v>21</v>
      </c>
      <c r="C165" s="46">
        <f>D108</f>
        <v>0</v>
      </c>
      <c r="D165" s="46">
        <f>D109</f>
        <v>1</v>
      </c>
      <c r="E165" s="46">
        <f>D110</f>
        <v>3</v>
      </c>
      <c r="F165" s="46">
        <f>D111</f>
        <v>0</v>
      </c>
      <c r="G165" s="46">
        <f>D112</f>
        <v>2</v>
      </c>
      <c r="H165" s="46">
        <f>D113</f>
        <v>0</v>
      </c>
      <c r="I165" s="46">
        <f>D114</f>
        <v>3</v>
      </c>
      <c r="J165" s="159">
        <f>D115</f>
        <v>1</v>
      </c>
      <c r="L165" s="130"/>
    </row>
    <row r="166" spans="1:12" s="44" customFormat="1">
      <c r="A166" s="259"/>
      <c r="B166" s="47" t="s">
        <v>22</v>
      </c>
      <c r="C166" s="48">
        <f>F108</f>
        <v>2.7272727272727271</v>
      </c>
      <c r="D166" s="48">
        <f>F109</f>
        <v>2.7272727272727271</v>
      </c>
      <c r="E166" s="48">
        <v>0</v>
      </c>
      <c r="F166" s="48">
        <f>F111</f>
        <v>2.7272727272727271</v>
      </c>
      <c r="G166" s="48">
        <f>F112</f>
        <v>0</v>
      </c>
      <c r="H166" s="48">
        <f>F113</f>
        <v>1.8181818181818181</v>
      </c>
      <c r="I166" s="48">
        <f>F114</f>
        <v>1.8181818181818181</v>
      </c>
      <c r="J166" s="160">
        <f>F115</f>
        <v>2.7272727272727271</v>
      </c>
      <c r="L166" s="130"/>
    </row>
    <row r="167" spans="1:12" s="44" customFormat="1" ht="31.5">
      <c r="A167" s="259"/>
      <c r="B167" s="47" t="s">
        <v>23</v>
      </c>
      <c r="C167" s="48">
        <f>H108</f>
        <v>3</v>
      </c>
      <c r="D167" s="48">
        <f>H109</f>
        <v>3</v>
      </c>
      <c r="E167" s="48">
        <f>H110</f>
        <v>1</v>
      </c>
      <c r="F167" s="48">
        <f>H111</f>
        <v>3</v>
      </c>
      <c r="G167" s="48">
        <f>H112</f>
        <v>2</v>
      </c>
      <c r="H167" s="48">
        <f>H113</f>
        <v>3</v>
      </c>
      <c r="I167" s="49">
        <f>H114</f>
        <v>0</v>
      </c>
      <c r="J167" s="161">
        <f>H115</f>
        <v>0</v>
      </c>
      <c r="L167" s="130"/>
    </row>
    <row r="168" spans="1:12" s="44" customFormat="1" ht="31.5">
      <c r="A168" s="259"/>
      <c r="B168" s="47" t="s">
        <v>38</v>
      </c>
      <c r="C168" s="48">
        <f>J108</f>
        <v>0</v>
      </c>
      <c r="D168" s="48">
        <f>J109</f>
        <v>3</v>
      </c>
      <c r="E168" s="48">
        <f>J110</f>
        <v>2</v>
      </c>
      <c r="F168" s="48">
        <f>J111</f>
        <v>3</v>
      </c>
      <c r="G168" s="48">
        <f>J112</f>
        <v>2</v>
      </c>
      <c r="H168" s="48">
        <f>J113</f>
        <v>3</v>
      </c>
      <c r="I168" s="48">
        <f>J114</f>
        <v>2</v>
      </c>
      <c r="J168" s="160">
        <f>J115</f>
        <v>0</v>
      </c>
      <c r="L168" s="130"/>
    </row>
    <row r="169" spans="1:12" s="44" customFormat="1" ht="31.5">
      <c r="A169" s="259"/>
      <c r="B169" s="47" t="s">
        <v>39</v>
      </c>
      <c r="C169" s="48">
        <f>L108</f>
        <v>0</v>
      </c>
      <c r="D169" s="48">
        <f>L109</f>
        <v>3</v>
      </c>
      <c r="E169" s="48">
        <v>0</v>
      </c>
      <c r="F169" s="48">
        <f>L111</f>
        <v>0</v>
      </c>
      <c r="G169" s="48">
        <f>L112</f>
        <v>3</v>
      </c>
      <c r="H169" s="48">
        <f>L113</f>
        <v>0</v>
      </c>
      <c r="I169" s="48">
        <f>L114</f>
        <v>3</v>
      </c>
      <c r="J169" s="160">
        <f>L115</f>
        <v>3</v>
      </c>
      <c r="L169" s="130"/>
    </row>
    <row r="170" spans="1:12" s="44" customFormat="1">
      <c r="A170" s="259"/>
      <c r="B170" s="47" t="s">
        <v>31</v>
      </c>
      <c r="C170" s="48">
        <f>N108</f>
        <v>0</v>
      </c>
      <c r="D170" s="48">
        <f>N109</f>
        <v>3</v>
      </c>
      <c r="E170" s="49">
        <f>N110</f>
        <v>3</v>
      </c>
      <c r="F170" s="48">
        <f>N111</f>
        <v>0</v>
      </c>
      <c r="G170" s="48">
        <f>N112</f>
        <v>2</v>
      </c>
      <c r="H170" s="48">
        <f>N113</f>
        <v>0</v>
      </c>
      <c r="I170" s="48">
        <f>N114</f>
        <v>0</v>
      </c>
      <c r="J170" s="160">
        <f>N115</f>
        <v>0</v>
      </c>
      <c r="L170" s="130"/>
    </row>
    <row r="171" spans="1:12" s="44" customFormat="1" ht="16.5" thickBot="1">
      <c r="A171" s="269"/>
      <c r="B171" s="50" t="s">
        <v>32</v>
      </c>
      <c r="C171" s="48">
        <f>P108</f>
        <v>0</v>
      </c>
      <c r="D171" s="48">
        <f>P109</f>
        <v>3</v>
      </c>
      <c r="E171" s="48">
        <f>P110</f>
        <v>3</v>
      </c>
      <c r="F171" s="48">
        <f>P111</f>
        <v>0</v>
      </c>
      <c r="G171" s="48">
        <f>P112</f>
        <v>3</v>
      </c>
      <c r="H171" s="48">
        <f>P113</f>
        <v>0</v>
      </c>
      <c r="I171" s="48">
        <f>P114</f>
        <v>0</v>
      </c>
      <c r="J171" s="160">
        <f>P115</f>
        <v>0</v>
      </c>
      <c r="L171" s="130"/>
    </row>
    <row r="172" spans="1:12" s="44" customFormat="1" ht="31.5">
      <c r="A172" s="268" t="s">
        <v>18</v>
      </c>
      <c r="B172" s="45" t="s">
        <v>33</v>
      </c>
      <c r="C172" s="46">
        <f>D70</f>
        <v>0</v>
      </c>
      <c r="D172" s="46">
        <f>D71</f>
        <v>1</v>
      </c>
      <c r="E172" s="46">
        <f>D72</f>
        <v>3</v>
      </c>
      <c r="F172" s="46">
        <f>D73</f>
        <v>0</v>
      </c>
      <c r="G172" s="46">
        <f>D74</f>
        <v>2</v>
      </c>
      <c r="H172" s="46">
        <f>D75</f>
        <v>0</v>
      </c>
      <c r="I172" s="46">
        <f>D76</f>
        <v>3</v>
      </c>
      <c r="J172" s="159">
        <f>D77</f>
        <v>1</v>
      </c>
      <c r="L172" s="130"/>
    </row>
    <row r="173" spans="1:12" s="44" customFormat="1" ht="31.5">
      <c r="A173" s="259"/>
      <c r="B173" s="47" t="s">
        <v>34</v>
      </c>
      <c r="C173" s="48">
        <f>F70</f>
        <v>3</v>
      </c>
      <c r="D173" s="48">
        <f>F71</f>
        <v>1</v>
      </c>
      <c r="E173" s="48">
        <f>F72</f>
        <v>2</v>
      </c>
      <c r="F173" s="48">
        <f>F73</f>
        <v>3</v>
      </c>
      <c r="G173" s="48">
        <f>F74</f>
        <v>0</v>
      </c>
      <c r="H173" s="48">
        <f>F75</f>
        <v>3</v>
      </c>
      <c r="I173" s="48">
        <f>F76</f>
        <v>2</v>
      </c>
      <c r="J173" s="160">
        <f>F77</f>
        <v>2</v>
      </c>
      <c r="L173" s="130"/>
    </row>
    <row r="174" spans="1:12" s="44" customFormat="1">
      <c r="A174" s="259"/>
      <c r="B174" s="47" t="s">
        <v>35</v>
      </c>
      <c r="C174" s="48">
        <f>H70</f>
        <v>0</v>
      </c>
      <c r="D174" s="48">
        <f>H71</f>
        <v>2.25</v>
      </c>
      <c r="E174" s="48">
        <f>H72</f>
        <v>2.25</v>
      </c>
      <c r="F174" s="48">
        <f>H73</f>
        <v>0</v>
      </c>
      <c r="G174" s="48">
        <f>H74</f>
        <v>0</v>
      </c>
      <c r="H174" s="48">
        <f>H75</f>
        <v>1.5</v>
      </c>
      <c r="I174" s="49">
        <f>H76</f>
        <v>0</v>
      </c>
      <c r="J174" s="161">
        <f>H77</f>
        <v>0</v>
      </c>
      <c r="L174" s="130"/>
    </row>
    <row r="175" spans="1:12" s="44" customFormat="1" ht="31.5">
      <c r="A175" s="259"/>
      <c r="B175" s="47" t="s">
        <v>40</v>
      </c>
      <c r="C175" s="48">
        <f>J70</f>
        <v>0</v>
      </c>
      <c r="D175" s="48">
        <f>J71</f>
        <v>3</v>
      </c>
      <c r="E175" s="48">
        <f>J72</f>
        <v>3</v>
      </c>
      <c r="F175" s="48">
        <f>J73</f>
        <v>3</v>
      </c>
      <c r="G175" s="48">
        <f>J74</f>
        <v>2</v>
      </c>
      <c r="H175" s="48">
        <f>J75</f>
        <v>3</v>
      </c>
      <c r="I175" s="48">
        <f>J76</f>
        <v>2</v>
      </c>
      <c r="J175" s="160">
        <f>J77</f>
        <v>0</v>
      </c>
      <c r="L175" s="130"/>
    </row>
    <row r="176" spans="1:12" s="44" customFormat="1">
      <c r="A176" s="259"/>
      <c r="B176" s="47" t="s">
        <v>41</v>
      </c>
      <c r="C176" s="48">
        <f>L70</f>
        <v>0</v>
      </c>
      <c r="D176" s="48">
        <f>L71</f>
        <v>3</v>
      </c>
      <c r="E176" s="48">
        <f>L72</f>
        <v>3</v>
      </c>
      <c r="F176" s="48">
        <f>L73</f>
        <v>3</v>
      </c>
      <c r="G176" s="48">
        <f>L74</f>
        <v>3</v>
      </c>
      <c r="H176" s="48">
        <f>L75</f>
        <v>0</v>
      </c>
      <c r="I176" s="48">
        <f>L76</f>
        <v>3</v>
      </c>
      <c r="J176" s="160">
        <f>L77</f>
        <v>3</v>
      </c>
      <c r="L176" s="130"/>
    </row>
    <row r="177" spans="1:12" s="44" customFormat="1">
      <c r="A177" s="259"/>
      <c r="B177" s="47" t="s">
        <v>36</v>
      </c>
      <c r="C177" s="48">
        <f>N70</f>
        <v>0</v>
      </c>
      <c r="D177" s="48">
        <f>N71</f>
        <v>3</v>
      </c>
      <c r="E177" s="49">
        <f>N72</f>
        <v>3</v>
      </c>
      <c r="F177" s="48">
        <f>N73</f>
        <v>0</v>
      </c>
      <c r="G177" s="48">
        <f>N74</f>
        <v>2</v>
      </c>
      <c r="H177" s="48">
        <f>N75</f>
        <v>0</v>
      </c>
      <c r="I177" s="48">
        <f>N76</f>
        <v>0</v>
      </c>
      <c r="J177" s="160">
        <f>N77</f>
        <v>0</v>
      </c>
      <c r="L177" s="130"/>
    </row>
    <row r="178" spans="1:12" s="44" customFormat="1" ht="16.5" thickBot="1">
      <c r="A178" s="260"/>
      <c r="B178" s="51" t="s">
        <v>37</v>
      </c>
      <c r="C178" s="48">
        <f>P70</f>
        <v>0</v>
      </c>
      <c r="D178" s="48">
        <f>P71</f>
        <v>3</v>
      </c>
      <c r="E178" s="48">
        <f>P72</f>
        <v>3</v>
      </c>
      <c r="F178" s="48">
        <f>P73</f>
        <v>0</v>
      </c>
      <c r="G178" s="48">
        <f>P74</f>
        <v>3</v>
      </c>
      <c r="H178" s="48">
        <f>P75</f>
        <v>0</v>
      </c>
      <c r="I178" s="48">
        <f>P76</f>
        <v>0</v>
      </c>
      <c r="J178" s="160">
        <f>P77</f>
        <v>0</v>
      </c>
      <c r="L178" s="130"/>
    </row>
    <row r="179" spans="1:12" s="44" customFormat="1" ht="15.75" customHeight="1">
      <c r="A179" s="258" t="s">
        <v>19</v>
      </c>
      <c r="B179" s="52" t="s">
        <v>42</v>
      </c>
      <c r="C179" s="46">
        <f>D144</f>
        <v>0</v>
      </c>
      <c r="D179" s="46">
        <f>D145</f>
        <v>2.4545454545454546</v>
      </c>
      <c r="E179" s="46">
        <f>D146</f>
        <v>2.4545454545454546</v>
      </c>
      <c r="F179" s="46">
        <f>D147</f>
        <v>2.4545454545454546</v>
      </c>
      <c r="G179" s="46">
        <f>D148</f>
        <v>2.4545454545454546</v>
      </c>
      <c r="H179" s="46">
        <f>D149</f>
        <v>0</v>
      </c>
      <c r="I179" s="46">
        <f>D150</f>
        <v>2.4545454545454546</v>
      </c>
      <c r="J179" s="159">
        <f>D151</f>
        <v>2.4545454545454546</v>
      </c>
      <c r="L179" s="130"/>
    </row>
    <row r="180" spans="1:12" s="44" customFormat="1">
      <c r="A180" s="259"/>
      <c r="B180" s="47" t="s">
        <v>43</v>
      </c>
      <c r="C180" s="48">
        <f>F144</f>
        <v>0</v>
      </c>
      <c r="D180" s="48">
        <f>F145</f>
        <v>3</v>
      </c>
      <c r="E180" s="48">
        <f>F146</f>
        <v>3</v>
      </c>
      <c r="F180" s="48">
        <f>F147</f>
        <v>0</v>
      </c>
      <c r="G180" s="48">
        <f>F148</f>
        <v>2</v>
      </c>
      <c r="H180" s="48">
        <f>F149</f>
        <v>0</v>
      </c>
      <c r="I180" s="48">
        <f>F150</f>
        <v>0</v>
      </c>
      <c r="J180" s="160">
        <f>F151</f>
        <v>0</v>
      </c>
      <c r="L180" s="130"/>
    </row>
    <row r="181" spans="1:12" s="44" customFormat="1" ht="16.5" thickBot="1">
      <c r="A181" s="260"/>
      <c r="B181" s="53" t="s">
        <v>44</v>
      </c>
      <c r="C181" s="48">
        <f>H144</f>
        <v>0</v>
      </c>
      <c r="D181" s="48">
        <f>H145</f>
        <v>3</v>
      </c>
      <c r="E181" s="48">
        <f>H146</f>
        <v>3</v>
      </c>
      <c r="F181" s="48">
        <f>H147</f>
        <v>0</v>
      </c>
      <c r="G181" s="48">
        <f>H148</f>
        <v>3</v>
      </c>
      <c r="H181" s="48">
        <f>H149</f>
        <v>0</v>
      </c>
      <c r="I181" s="49">
        <f>H150</f>
        <v>0</v>
      </c>
      <c r="J181" s="161">
        <f>H151</f>
        <v>0</v>
      </c>
      <c r="L181" s="130"/>
    </row>
    <row r="182" spans="1:12" s="44" customFormat="1" ht="31.5" customHeight="1" thickBot="1">
      <c r="A182" s="34"/>
      <c r="B182" s="35"/>
      <c r="C182" s="81">
        <f>SUM(C158:C181)</f>
        <v>23.181818181818183</v>
      </c>
      <c r="D182" s="81">
        <f t="shared" ref="D182:J182" si="48">SUM(D158:D181)</f>
        <v>61.159090909090907</v>
      </c>
      <c r="E182" s="81">
        <f t="shared" si="48"/>
        <v>47.159090909090907</v>
      </c>
      <c r="F182" s="81">
        <f t="shared" si="48"/>
        <v>25</v>
      </c>
      <c r="G182" s="81">
        <f t="shared" si="48"/>
        <v>38.090909090909093</v>
      </c>
      <c r="H182" s="81">
        <f t="shared" si="48"/>
        <v>17.31818181818182</v>
      </c>
      <c r="I182" s="81">
        <f t="shared" si="48"/>
        <v>25</v>
      </c>
      <c r="J182" s="81">
        <f t="shared" si="48"/>
        <v>20</v>
      </c>
    </row>
    <row r="183" spans="1:12">
      <c r="A183" s="105"/>
      <c r="B183" s="105" t="s">
        <v>97</v>
      </c>
      <c r="C183" s="80">
        <f>C182/8</f>
        <v>2.8977272727272729</v>
      </c>
      <c r="D183" s="80">
        <f>D182/23</f>
        <v>2.6590909090909092</v>
      </c>
      <c r="E183" s="80">
        <f>E182/18</f>
        <v>2.6199494949494948</v>
      </c>
      <c r="F183" s="80">
        <f>F182/9</f>
        <v>2.7777777777777777</v>
      </c>
      <c r="G183" s="80">
        <f>G182/16</f>
        <v>2.3806818181818183</v>
      </c>
      <c r="H183" s="80">
        <f>H182/7</f>
        <v>2.4740259740259742</v>
      </c>
      <c r="I183" s="80">
        <f>I182/10</f>
        <v>2.5</v>
      </c>
      <c r="J183" s="80">
        <f>J182/9</f>
        <v>2.2222222222222223</v>
      </c>
    </row>
    <row r="184" spans="1:12">
      <c r="A184" s="106"/>
      <c r="B184" s="106" t="s">
        <v>98</v>
      </c>
      <c r="C184" s="36">
        <f>POCO_CTES!C37</f>
        <v>3</v>
      </c>
      <c r="D184" s="36">
        <f>POCO_CTES!D37</f>
        <v>2.7391304347826089</v>
      </c>
      <c r="E184" s="36">
        <f>POCO_CTES!E37</f>
        <v>2.7222222222222223</v>
      </c>
      <c r="F184" s="36">
        <f>POCO_CTES!F37</f>
        <v>2.8888888888888888</v>
      </c>
      <c r="G184" s="36">
        <f>POCO_CTES!G37</f>
        <v>2.4375</v>
      </c>
      <c r="H184" s="36">
        <f>POCO_CTES!H37</f>
        <v>2.5714285714285716</v>
      </c>
      <c r="I184" s="36">
        <f>POCO_CTES!I37</f>
        <v>2.6</v>
      </c>
      <c r="J184" s="36">
        <f>POCO_CTES!J37</f>
        <v>2.3333333333333335</v>
      </c>
    </row>
    <row r="185" spans="1:12" ht="16.5" thickBot="1">
      <c r="A185" s="107"/>
      <c r="B185" s="107" t="s">
        <v>99</v>
      </c>
      <c r="C185" s="82">
        <f>C183/C184</f>
        <v>0.96590909090909094</v>
      </c>
      <c r="D185" s="82">
        <f t="shared" ref="D185:J185" si="49">D183/D184</f>
        <v>0.97077922077922074</v>
      </c>
      <c r="E185" s="82">
        <f t="shared" si="49"/>
        <v>0.96243042671614087</v>
      </c>
      <c r="F185" s="82">
        <f t="shared" si="49"/>
        <v>0.96153846153846156</v>
      </c>
      <c r="G185" s="82">
        <f t="shared" si="49"/>
        <v>0.9766899766899767</v>
      </c>
      <c r="H185" s="82">
        <f t="shared" si="49"/>
        <v>0.96212121212121215</v>
      </c>
      <c r="I185" s="82">
        <f t="shared" si="49"/>
        <v>0.96153846153846145</v>
      </c>
      <c r="J185" s="82">
        <f t="shared" si="49"/>
        <v>0.95238095238095233</v>
      </c>
    </row>
  </sheetData>
  <mergeCells count="87">
    <mergeCell ref="A9:P9"/>
    <mergeCell ref="A10:P10"/>
    <mergeCell ref="C11:D11"/>
    <mergeCell ref="E11:F11"/>
    <mergeCell ref="G11:H11"/>
    <mergeCell ref="I11:J11"/>
    <mergeCell ref="K11:L11"/>
    <mergeCell ref="M11:N11"/>
    <mergeCell ref="O11:P11"/>
    <mergeCell ref="A43:B43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5:P45"/>
    <mergeCell ref="A46:P46"/>
    <mergeCell ref="C47:D47"/>
    <mergeCell ref="E47:F47"/>
    <mergeCell ref="G47:H47"/>
    <mergeCell ref="I47:J47"/>
    <mergeCell ref="K47:L47"/>
    <mergeCell ref="M47:N47"/>
    <mergeCell ref="O47:P47"/>
    <mergeCell ref="A79:B79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83:P83"/>
    <mergeCell ref="A84:P84"/>
    <mergeCell ref="C85:D85"/>
    <mergeCell ref="E85:F85"/>
    <mergeCell ref="G85:H85"/>
    <mergeCell ref="I85:J85"/>
    <mergeCell ref="K85:L85"/>
    <mergeCell ref="M85:N85"/>
    <mergeCell ref="O85:P85"/>
    <mergeCell ref="J3:N5"/>
    <mergeCell ref="A148:B148"/>
    <mergeCell ref="A149:B149"/>
    <mergeCell ref="A150:B150"/>
    <mergeCell ref="A117:B117"/>
    <mergeCell ref="A106:B106"/>
    <mergeCell ref="A107:B107"/>
    <mergeCell ref="A108:B108"/>
    <mergeCell ref="A109:B109"/>
    <mergeCell ref="A110:B110"/>
    <mergeCell ref="A111:B111"/>
    <mergeCell ref="A112:B112"/>
    <mergeCell ref="A113:B113"/>
    <mergeCell ref="A114:B114"/>
    <mergeCell ref="A115:B115"/>
    <mergeCell ref="A116:B116"/>
    <mergeCell ref="A179:A181"/>
    <mergeCell ref="A152:B152"/>
    <mergeCell ref="A153:B153"/>
    <mergeCell ref="A156:J156"/>
    <mergeCell ref="A158:A164"/>
    <mergeCell ref="A165:A171"/>
    <mergeCell ref="A172:A178"/>
    <mergeCell ref="A151:B151"/>
    <mergeCell ref="A119:P119"/>
    <mergeCell ref="A120:P120"/>
    <mergeCell ref="C121:D121"/>
    <mergeCell ref="E121:F121"/>
    <mergeCell ref="G121:H121"/>
    <mergeCell ref="I121:P153"/>
    <mergeCell ref="A142:B142"/>
    <mergeCell ref="A144:B144"/>
    <mergeCell ref="A145:B145"/>
    <mergeCell ref="A146:B146"/>
    <mergeCell ref="A147:B147"/>
    <mergeCell ref="A143:B143"/>
  </mergeCells>
  <conditionalFormatting sqref="A12:A22">
    <cfRule type="containsText" dxfId="33" priority="32" operator="containsText" text="KRINA">
      <formula>NOT(ISERROR(SEARCH(("KRINA"),(A12))))</formula>
    </cfRule>
  </conditionalFormatting>
  <conditionalFormatting sqref="A48 A50 A53 A55:A56 A58">
    <cfRule type="containsText" dxfId="32" priority="21" operator="containsText" text="KRINA">
      <formula>NOT(ISERROR(SEARCH(("KRINA"),(A48))))</formula>
    </cfRule>
  </conditionalFormatting>
  <conditionalFormatting sqref="A86:A96">
    <cfRule type="containsText" dxfId="31" priority="13" operator="containsText" text="KRINA">
      <formula>NOT(ISERROR(SEARCH(("KRINA"),(A86))))</formula>
    </cfRule>
  </conditionalFormatting>
  <conditionalFormatting sqref="A123 A125 A127 A129 A131">
    <cfRule type="containsText" dxfId="30" priority="6" operator="containsText" text="KRINA">
      <formula>NOT(ISERROR(SEARCH(("KRINA"),(A123))))</formula>
    </cfRule>
  </conditionalFormatting>
  <conditionalFormatting sqref="A23:P25">
    <cfRule type="containsText" dxfId="29" priority="60" operator="containsText" text="KRINA">
      <formula>NOT(ISERROR(SEARCH(("KRINA"),(A23))))</formula>
    </cfRule>
  </conditionalFormatting>
  <conditionalFormatting sqref="C122:H132">
    <cfRule type="cellIs" dxfId="28" priority="4" stopIfTrue="1" operator="lessThan">
      <formula>0.45</formula>
    </cfRule>
  </conditionalFormatting>
  <conditionalFormatting sqref="C158:J181">
    <cfRule type="cellIs" dxfId="27" priority="61" operator="equal">
      <formula>0</formula>
    </cfRule>
  </conditionalFormatting>
  <conditionalFormatting sqref="C12:P22">
    <cfRule type="cellIs" dxfId="26" priority="31" stopIfTrue="1" operator="lessThan">
      <formula>0.45</formula>
    </cfRule>
  </conditionalFormatting>
  <conditionalFormatting sqref="C48:P59">
    <cfRule type="cellIs" dxfId="25" priority="22" stopIfTrue="1" operator="lessThan">
      <formula>0.45</formula>
    </cfRule>
  </conditionalFormatting>
  <conditionalFormatting sqref="C86:P96">
    <cfRule type="cellIs" dxfId="24" priority="14" stopIfTrue="1" operator="lessThan">
      <formula>0.45</formula>
    </cfRule>
  </conditionalFormatting>
  <conditionalFormatting sqref="D32:D33">
    <cfRule type="cellIs" dxfId="23" priority="65" stopIfTrue="1" operator="lessThan">
      <formula>0.45</formula>
    </cfRule>
  </conditionalFormatting>
  <conditionalFormatting sqref="D68:D69">
    <cfRule type="cellIs" dxfId="22" priority="72" stopIfTrue="1" operator="lessThan">
      <formula>0.45</formula>
    </cfRule>
  </conditionalFormatting>
  <conditionalFormatting sqref="D106:D107">
    <cfRule type="cellIs" dxfId="21" priority="73" stopIfTrue="1" operator="lessThan">
      <formula>0.45</formula>
    </cfRule>
  </conditionalFormatting>
  <conditionalFormatting sqref="D142:D143">
    <cfRule type="cellIs" dxfId="20" priority="74" stopIfTrue="1" operator="lessThan">
      <formula>0.45</formula>
    </cfRule>
  </conditionalFormatting>
  <conditionalFormatting sqref="F32:F33">
    <cfRule type="cellIs" dxfId="19" priority="30" stopIfTrue="1" operator="lessThan">
      <formula>0.45</formula>
    </cfRule>
  </conditionalFormatting>
  <conditionalFormatting sqref="F68:F69">
    <cfRule type="cellIs" dxfId="18" priority="20" stopIfTrue="1" operator="lessThan">
      <formula>0.45</formula>
    </cfRule>
  </conditionalFormatting>
  <conditionalFormatting sqref="F106:F107">
    <cfRule type="cellIs" dxfId="17" priority="12" stopIfTrue="1" operator="lessThan">
      <formula>0.45</formula>
    </cfRule>
  </conditionalFormatting>
  <conditionalFormatting sqref="F142:F143">
    <cfRule type="cellIs" dxfId="16" priority="3" stopIfTrue="1" operator="lessThan">
      <formula>0.45</formula>
    </cfRule>
  </conditionalFormatting>
  <conditionalFormatting sqref="H32:H33">
    <cfRule type="cellIs" dxfId="15" priority="29" stopIfTrue="1" operator="lessThan">
      <formula>0.45</formula>
    </cfRule>
  </conditionalFormatting>
  <conditionalFormatting sqref="H68:H69">
    <cfRule type="cellIs" dxfId="14" priority="19" stopIfTrue="1" operator="lessThan">
      <formula>0.45</formula>
    </cfRule>
  </conditionalFormatting>
  <conditionalFormatting sqref="H106:H107">
    <cfRule type="cellIs" dxfId="13" priority="11" stopIfTrue="1" operator="lessThan">
      <formula>0.45</formula>
    </cfRule>
  </conditionalFormatting>
  <conditionalFormatting sqref="H142:H143">
    <cfRule type="cellIs" dxfId="12" priority="2" stopIfTrue="1" operator="lessThan">
      <formula>0.45</formula>
    </cfRule>
  </conditionalFormatting>
  <conditionalFormatting sqref="J32:J33">
    <cfRule type="cellIs" dxfId="11" priority="28" stopIfTrue="1" operator="lessThan">
      <formula>0.45</formula>
    </cfRule>
  </conditionalFormatting>
  <conditionalFormatting sqref="J68:J69">
    <cfRule type="cellIs" dxfId="10" priority="18" stopIfTrue="1" operator="lessThan">
      <formula>0.45</formula>
    </cfRule>
  </conditionalFormatting>
  <conditionalFormatting sqref="J106:J107">
    <cfRule type="cellIs" dxfId="9" priority="10" stopIfTrue="1" operator="lessThan">
      <formula>0.45</formula>
    </cfRule>
  </conditionalFormatting>
  <conditionalFormatting sqref="L32:L33">
    <cfRule type="cellIs" dxfId="8" priority="27" stopIfTrue="1" operator="lessThan">
      <formula>0.45</formula>
    </cfRule>
  </conditionalFormatting>
  <conditionalFormatting sqref="L68:L69">
    <cfRule type="cellIs" dxfId="7" priority="17" stopIfTrue="1" operator="lessThan">
      <formula>0.45</formula>
    </cfRule>
  </conditionalFormatting>
  <conditionalFormatting sqref="L106:L107">
    <cfRule type="cellIs" dxfId="6" priority="9" stopIfTrue="1" operator="lessThan">
      <formula>0.45</formula>
    </cfRule>
  </conditionalFormatting>
  <conditionalFormatting sqref="N32:N33">
    <cfRule type="cellIs" dxfId="5" priority="26" stopIfTrue="1" operator="lessThan">
      <formula>0.45</formula>
    </cfRule>
  </conditionalFormatting>
  <conditionalFormatting sqref="N68:N69">
    <cfRule type="cellIs" dxfId="4" priority="16" stopIfTrue="1" operator="lessThan">
      <formula>0.45</formula>
    </cfRule>
  </conditionalFormatting>
  <conditionalFormatting sqref="N106:N107">
    <cfRule type="cellIs" dxfId="3" priority="8" stopIfTrue="1" operator="lessThan">
      <formula>0.45</formula>
    </cfRule>
  </conditionalFormatting>
  <conditionalFormatting sqref="P32:P33">
    <cfRule type="cellIs" dxfId="2" priority="25" stopIfTrue="1" operator="lessThan">
      <formula>0.45</formula>
    </cfRule>
  </conditionalFormatting>
  <conditionalFormatting sqref="P68:P69">
    <cfRule type="cellIs" dxfId="1" priority="15" stopIfTrue="1" operator="lessThan">
      <formula>0.45</formula>
    </cfRule>
  </conditionalFormatting>
  <conditionalFormatting sqref="P106:P107">
    <cfRule type="cellIs" dxfId="0" priority="7" stopIfTrue="1" operator="lessThan">
      <formula>0.45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9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2d1a8b-79c4-4a94-b6dd-61250aad6dcc">
      <Terms xmlns="http://schemas.microsoft.com/office/infopath/2007/PartnerControls"/>
    </lcf76f155ced4ddcb4097134ff3c332f>
    <TaxCatchAll xmlns="52d09f3e-1809-4831-80c6-f4ce2703456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42E5BCF53E446A579D592422A9EB3" ma:contentTypeVersion="18" ma:contentTypeDescription="Create a new document." ma:contentTypeScope="" ma:versionID="16a980deea032559e1e8841c1d1dec83">
  <xsd:schema xmlns:xsd="http://www.w3.org/2001/XMLSchema" xmlns:xs="http://www.w3.org/2001/XMLSchema" xmlns:p="http://schemas.microsoft.com/office/2006/metadata/properties" xmlns:ns2="862d1a8b-79c4-4a94-b6dd-61250aad6dcc" xmlns:ns3="52d09f3e-1809-4831-80c6-f4ce27034568" targetNamespace="http://schemas.microsoft.com/office/2006/metadata/properties" ma:root="true" ma:fieldsID="4fe10ac4cdeac5702d6c07ccd1c8d66e" ns2:_="" ns3:_="">
    <xsd:import namespace="862d1a8b-79c4-4a94-b6dd-61250aad6dcc"/>
    <xsd:import namespace="52d09f3e-1809-4831-80c6-f4ce270345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2d1a8b-79c4-4a94-b6dd-61250aad6d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e7e668f-a0e0-4128-ac8c-4bc6ffc6c2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9f3e-1809-4831-80c6-f4ce2703456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c2547af-26cb-498a-bb38-9361a4df1a0e}" ma:internalName="TaxCatchAll" ma:showField="CatchAllData" ma:web="52d09f3e-1809-4831-80c6-f4ce270345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7D0455-484C-4D11-A810-1B169633BDF2}">
  <ds:schemaRefs>
    <ds:schemaRef ds:uri="52d09f3e-1809-4831-80c6-f4ce27034568"/>
    <ds:schemaRef ds:uri="862d1a8b-79c4-4a94-b6dd-61250aad6dcc"/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E88C584-4321-444A-9E91-0CA868C71C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FF696E-9A53-4A9F-94B0-D5289BEEEC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2d1a8b-79c4-4a94-b6dd-61250aad6dcc"/>
    <ds:schemaRef ds:uri="52d09f3e-1809-4831-80c6-f4ce270345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POCO_CTES</vt:lpstr>
      <vt:lpstr>AY 19-20</vt:lpstr>
      <vt:lpstr>AY 20-21</vt:lpstr>
      <vt:lpstr>AY 21-22</vt:lpstr>
      <vt:lpstr>AY 22-23</vt:lpstr>
      <vt:lpstr>'AY 19-20'!Print_Area</vt:lpstr>
      <vt:lpstr>'AY 21-22'!Print_Area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Kshitija Bhakre</cp:lastModifiedBy>
  <cp:revision/>
  <cp:lastPrinted>2024-06-10T03:39:07Z</cp:lastPrinted>
  <dcterms:created xsi:type="dcterms:W3CDTF">2023-06-22T02:20:04Z</dcterms:created>
  <dcterms:modified xsi:type="dcterms:W3CDTF">2024-06-10T03:39:22Z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0x010100C2242E5BCF53E446A579D592422A9EB3</vt:lpwstr>
  </property>
  <property fmtid="{D5CDD505-2E9C-101B-9397-08002B2CF9AE}" pid="3" name="MediaServiceImageTags">
    <vt:lpwstr/>
  </property>
</Properties>
</file>